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5" yWindow="122" windowWidth="11343" windowHeight="8830" activeTab="1"/>
  </bookViews>
  <sheets>
    <sheet name="Sample spread sheets" sheetId="6" r:id="rId1"/>
    <sheet name="check list" sheetId="7" r:id="rId2"/>
  </sheets>
  <calcPr calcId="125725"/>
</workbook>
</file>

<file path=xl/calcChain.xml><?xml version="1.0" encoding="utf-8"?>
<calcChain xmlns="http://schemas.openxmlformats.org/spreadsheetml/2006/main">
  <c r="AC8" i="6"/>
  <c r="X8"/>
  <c r="W8"/>
  <c r="AF8" s="1"/>
  <c r="BM24"/>
  <c r="BM27"/>
  <c r="BM26"/>
  <c r="BM25"/>
  <c r="BN24"/>
  <c r="G5"/>
  <c r="Z15"/>
  <c r="G7"/>
  <c r="D10"/>
  <c r="D5"/>
  <c r="E5" s="1"/>
  <c r="D9"/>
  <c r="D7" s="1"/>
  <c r="E7" s="1"/>
  <c r="F6"/>
  <c r="X15"/>
  <c r="AC6"/>
  <c r="X6"/>
  <c r="W6"/>
  <c r="E6" l="1"/>
  <c r="AF6"/>
  <c r="M7"/>
  <c r="G6"/>
  <c r="D6"/>
  <c r="BN25"/>
  <c r="BO25" l="1"/>
  <c r="V24"/>
  <c r="W24" s="1"/>
  <c r="U25" l="1"/>
  <c r="AC10"/>
  <c r="X10"/>
  <c r="W10"/>
  <c r="AC9"/>
  <c r="X9"/>
  <c r="W9"/>
  <c r="AF9" s="1"/>
  <c r="AC7"/>
  <c r="X7"/>
  <c r="W7"/>
  <c r="AF7" s="1"/>
  <c r="V14"/>
  <c r="BN27"/>
  <c r="BN26"/>
  <c r="T25"/>
  <c r="AF10" l="1"/>
  <c r="M5"/>
  <c r="M6" s="1"/>
  <c r="X16"/>
  <c r="Z16"/>
  <c r="V25"/>
  <c r="W25" s="1"/>
  <c r="U26"/>
  <c r="V15"/>
  <c r="AC15" s="1"/>
  <c r="T26"/>
  <c r="H5" s="1"/>
  <c r="J5" s="1"/>
  <c r="T27"/>
  <c r="BO24"/>
  <c r="T24"/>
  <c r="H7" s="1"/>
  <c r="BO27"/>
  <c r="BO26"/>
  <c r="J7" l="1"/>
  <c r="V16"/>
  <c r="H6"/>
  <c r="X17"/>
  <c r="Z17"/>
  <c r="AC16"/>
  <c r="AC17"/>
  <c r="U27"/>
  <c r="V26"/>
  <c r="W26" s="1"/>
  <c r="X18" l="1"/>
  <c r="Z18"/>
  <c r="V17"/>
  <c r="V18" l="1"/>
  <c r="J6"/>
</calcChain>
</file>

<file path=xl/sharedStrings.xml><?xml version="1.0" encoding="utf-8"?>
<sst xmlns="http://schemas.openxmlformats.org/spreadsheetml/2006/main" count="264" uniqueCount="196">
  <si>
    <t>Original</t>
  </si>
  <si>
    <t>Front</t>
  </si>
  <si>
    <t>(BW+FW)</t>
  </si>
  <si>
    <t>=</t>
  </si>
  <si>
    <t>Back</t>
  </si>
  <si>
    <t>Key #</t>
  </si>
  <si>
    <t>DW</t>
  </si>
  <si>
    <t>UW</t>
  </si>
  <si>
    <t>BW</t>
  </si>
  <si>
    <t>F</t>
  </si>
  <si>
    <t>FW</t>
  </si>
  <si>
    <t>KR</t>
  </si>
  <si>
    <t>WW</t>
  </si>
  <si>
    <t>WBW</t>
  </si>
  <si>
    <t>HSW</t>
  </si>
  <si>
    <t>Balance Weight</t>
  </si>
  <si>
    <t>(DW+UW)/2</t>
  </si>
  <si>
    <t>(DW-UW)/2</t>
  </si>
  <si>
    <t>Wippen Balance Weight</t>
  </si>
  <si>
    <t>WW*KR</t>
  </si>
  <si>
    <t>Hammer Strike Weight</t>
  </si>
  <si>
    <t>((BW+FW)-WBW)/HSW</t>
  </si>
  <si>
    <t>C4</t>
  </si>
  <si>
    <t>Note</t>
  </si>
  <si>
    <t>Lead (front)</t>
  </si>
  <si>
    <t>distance #1 (mm)</t>
  </si>
  <si>
    <t>distance #2 (mm)</t>
  </si>
  <si>
    <t>distance #3 (mm)</t>
  </si>
  <si>
    <t>distance #4 (mm)</t>
  </si>
  <si>
    <t>mass of lead</t>
  </si>
  <si>
    <t>Wood (front)</t>
  </si>
  <si>
    <t>40~0</t>
  </si>
  <si>
    <t>120~80</t>
  </si>
  <si>
    <t>160~120</t>
  </si>
  <si>
    <t>200~160</t>
  </si>
  <si>
    <t>240~200</t>
  </si>
  <si>
    <t>280~240</t>
  </si>
  <si>
    <t>320~280</t>
  </si>
  <si>
    <t>360~320</t>
  </si>
  <si>
    <t>80~ 40</t>
  </si>
  <si>
    <t>Key top</t>
  </si>
  <si>
    <t>Wood (back)</t>
  </si>
  <si>
    <t>0~40</t>
  </si>
  <si>
    <t>40~ 80</t>
  </si>
  <si>
    <t>80~ 120</t>
  </si>
  <si>
    <t>120~160</t>
  </si>
  <si>
    <t>160~200</t>
  </si>
  <si>
    <t>200~240</t>
  </si>
  <si>
    <t>240~280</t>
  </si>
  <si>
    <t>280~320</t>
  </si>
  <si>
    <t>320~360</t>
  </si>
  <si>
    <t>Lead (back)</t>
  </si>
  <si>
    <t>check</t>
  </si>
  <si>
    <t>Capstn</t>
  </si>
  <si>
    <t>front</t>
  </si>
  <si>
    <t>back</t>
  </si>
  <si>
    <t>Whole key g cm2</t>
  </si>
  <si>
    <t>Moment of Inertia</t>
  </si>
  <si>
    <t>distance #5 (mm)</t>
  </si>
  <si>
    <t>least inertia</t>
  </si>
  <si>
    <t>Center of torque</t>
  </si>
  <si>
    <t>Whole Inertia</t>
  </si>
  <si>
    <t>distance  (mm)</t>
  </si>
  <si>
    <t>mass (g)</t>
  </si>
  <si>
    <t>(mm)</t>
  </si>
  <si>
    <t>distance capstan (mm)</t>
  </si>
  <si>
    <t>capstan weight   (g)</t>
  </si>
  <si>
    <t>distance check (mm)</t>
  </si>
  <si>
    <t>check weight (g)</t>
  </si>
  <si>
    <t xml:space="preserve">mass  (g) </t>
  </si>
  <si>
    <t>least inertia with new FW</t>
  </si>
  <si>
    <t>calculated original FW</t>
  </si>
  <si>
    <t>Status</t>
  </si>
  <si>
    <t>measured original FW</t>
  </si>
  <si>
    <t>difference</t>
  </si>
  <si>
    <t xml:space="preserve">original </t>
  </si>
  <si>
    <t>R</t>
  </si>
  <si>
    <t>(WBW+HSWxR)</t>
  </si>
  <si>
    <t>Hammer</t>
  </si>
  <si>
    <t>Key</t>
  </si>
  <si>
    <t>% deducted from original</t>
  </si>
  <si>
    <t>cm</t>
  </si>
  <si>
    <t>Hammer distance (cm)</t>
  </si>
  <si>
    <t>original</t>
  </si>
  <si>
    <t>A</t>
  </si>
  <si>
    <t>B</t>
  </si>
  <si>
    <t>C</t>
  </si>
  <si>
    <t>D</t>
  </si>
  <si>
    <t>key stick only</t>
  </si>
  <si>
    <t>grams</t>
  </si>
  <si>
    <t>Moment of Inertia values</t>
  </si>
  <si>
    <t>Hammer at key</t>
  </si>
  <si>
    <t>Wippen</t>
  </si>
  <si>
    <t>Wippen at key</t>
  </si>
  <si>
    <t>Whole action at key</t>
  </si>
  <si>
    <t>after modified</t>
  </si>
  <si>
    <t>Original MoI (gcm^2)</t>
  </si>
  <si>
    <t>Nakamura Front Weight spread sheet</t>
  </si>
  <si>
    <t>Nakamura Moment of Inertia (key) spread sheet</t>
  </si>
  <si>
    <t>Predicted MoI after modification</t>
  </si>
  <si>
    <t>key stick only FW</t>
  </si>
  <si>
    <t>practical setting with new FW</t>
  </si>
  <si>
    <t>FW point dstnc</t>
  </si>
  <si>
    <t>CoG position ratio</t>
  </si>
  <si>
    <t>practical setting</t>
  </si>
  <si>
    <t>desired FW</t>
  </si>
  <si>
    <t>g</t>
  </si>
  <si>
    <t>predicted</t>
  </si>
  <si>
    <t>MoI and BW, original values and predicted values after modification</t>
  </si>
  <si>
    <r>
      <t>L</t>
    </r>
    <r>
      <rPr>
        <b/>
        <vertAlign val="subscript"/>
        <sz val="10"/>
        <rFont val="Calibri"/>
        <family val="2"/>
        <scheme val="minor"/>
      </rPr>
      <t>KO</t>
    </r>
    <r>
      <rPr>
        <sz val="10"/>
        <rFont val="Calibri"/>
        <family val="2"/>
        <scheme val="minor"/>
      </rPr>
      <t xml:space="preserve">: the distance between the pivot of the key and the top of the capstan screw </t>
    </r>
  </si>
  <si>
    <r>
      <t xml:space="preserve">cm </t>
    </r>
    <r>
      <rPr>
        <sz val="9"/>
        <rFont val="Arial"/>
        <family val="2"/>
      </rPr>
      <t>(after cut punching cloth or moving capstan screw)</t>
    </r>
  </si>
  <si>
    <r>
      <rPr>
        <b/>
        <sz val="10"/>
        <rFont val="Calibri"/>
        <family val="2"/>
        <scheme val="minor"/>
      </rPr>
      <t>L</t>
    </r>
    <r>
      <rPr>
        <b/>
        <vertAlign val="subscript"/>
        <sz val="10"/>
        <rFont val="Calibri"/>
        <family val="2"/>
        <scheme val="minor"/>
      </rPr>
      <t>WI</t>
    </r>
    <r>
      <rPr>
        <sz val="10"/>
        <rFont val="Calibri"/>
        <family val="2"/>
        <scheme val="minor"/>
      </rPr>
      <t>: the distance between the pivot of the wippen and the center bottom of the wippen heel</t>
    </r>
  </si>
  <si>
    <r>
      <t xml:space="preserve">cm </t>
    </r>
    <r>
      <rPr>
        <sz val="9"/>
        <rFont val="Arial"/>
        <family val="2"/>
      </rPr>
      <t>(after moving capstan screw/whippen heel)</t>
    </r>
  </si>
  <si>
    <r>
      <t xml:space="preserve">   L</t>
    </r>
    <r>
      <rPr>
        <b/>
        <vertAlign val="subscript"/>
        <sz val="10"/>
        <rFont val="Calibri"/>
        <family val="2"/>
        <scheme val="minor"/>
      </rPr>
      <t>WO</t>
    </r>
    <r>
      <rPr>
        <sz val="10"/>
        <rFont val="Calibri"/>
        <family val="2"/>
        <scheme val="minor"/>
      </rPr>
      <t xml:space="preserve">: the distance between pivot of the wippen and the contact point, jack to hammer knuckle </t>
    </r>
  </si>
  <si>
    <r>
      <rPr>
        <b/>
        <sz val="11"/>
        <rFont val="Calibri"/>
        <family val="2"/>
        <scheme val="minor"/>
      </rPr>
      <t>L</t>
    </r>
    <r>
      <rPr>
        <b/>
        <vertAlign val="subscript"/>
        <sz val="11"/>
        <rFont val="Calibri"/>
        <family val="2"/>
        <scheme val="minor"/>
      </rPr>
      <t>HI</t>
    </r>
    <r>
      <rPr>
        <sz val="11"/>
        <rFont val="Calibri"/>
        <family val="2"/>
        <scheme val="minor"/>
      </rPr>
      <t>: the distance between contact point, the knuckle to jack and the pivot of the shank flange</t>
    </r>
  </si>
  <si>
    <t>Action Strike Ratio</t>
  </si>
  <si>
    <t>詳細</t>
  </si>
  <si>
    <t>Ceiling</t>
  </si>
  <si>
    <t>Index</t>
  </si>
  <si>
    <t>Down weight</t>
  </si>
  <si>
    <t>Up weight</t>
  </si>
  <si>
    <t>Balance weight</t>
  </si>
  <si>
    <t>Friction</t>
  </si>
  <si>
    <t>Front weight</t>
  </si>
  <si>
    <t>Key ratio</t>
  </si>
  <si>
    <t>Whippen weight</t>
  </si>
  <si>
    <t>Stanwood equation spread sheet</t>
  </si>
  <si>
    <t>pp</t>
  </si>
  <si>
    <t>mp-mf</t>
  </si>
  <si>
    <t>fff</t>
  </si>
  <si>
    <t>Length hammer in</t>
  </si>
  <si>
    <t>Length whippen in</t>
  </si>
  <si>
    <t>Length whippen out</t>
  </si>
  <si>
    <t>Length key out</t>
  </si>
  <si>
    <t xml:space="preserve">Balance bushing </t>
  </si>
  <si>
    <t>3, Check new hammers</t>
  </si>
  <si>
    <t>4, Check new whippens</t>
  </si>
  <si>
    <t>too much key leads, too fat hammer etc</t>
  </si>
  <si>
    <t>Measure all HSW with dummy shank and plot to Smart Chart with blue dots</t>
  </si>
  <si>
    <t>Measure sample notes with new materials</t>
  </si>
  <si>
    <t>Measure HSW while final process</t>
  </si>
  <si>
    <t xml:space="preserve">Measure DW &amp; UW everytime adjusting positioning </t>
  </si>
  <si>
    <t>2, Check existing condition of the piano</t>
  </si>
  <si>
    <t>Stanwood Equation</t>
  </si>
  <si>
    <t>Momen of Iertia</t>
  </si>
  <si>
    <t>Friction related</t>
  </si>
  <si>
    <t>C2</t>
  </si>
  <si>
    <t>C#2</t>
  </si>
  <si>
    <t>C#4</t>
  </si>
  <si>
    <t>C6</t>
  </si>
  <si>
    <t>C#6</t>
  </si>
  <si>
    <t>1 of 3</t>
  </si>
  <si>
    <t>2 of 3</t>
  </si>
  <si>
    <t>3 of 3</t>
  </si>
  <si>
    <t>1, Talk about touch with customer</t>
  </si>
  <si>
    <t>Cost &amp; Budget</t>
  </si>
  <si>
    <t>Other points</t>
  </si>
  <si>
    <t>Commence</t>
  </si>
  <si>
    <t>Complete</t>
  </si>
  <si>
    <t>MoI</t>
  </si>
  <si>
    <t>Rebalacing</t>
  </si>
  <si>
    <t>Front bushing</t>
  </si>
  <si>
    <t>Balance hole</t>
  </si>
  <si>
    <t>Capstan smoothness</t>
  </si>
  <si>
    <t>Capstan weight</t>
  </si>
  <si>
    <t>Template key for MoI</t>
  </si>
  <si>
    <t>All HSW, plot to Smart Chart (Simplifed)</t>
  </si>
  <si>
    <t>Roller distance</t>
  </si>
  <si>
    <t>Roller diameter</t>
  </si>
  <si>
    <t>Whippen Weight</t>
  </si>
  <si>
    <t>Whippen flange center</t>
  </si>
  <si>
    <t>Key - Whippen</t>
  </si>
  <si>
    <t>Whippen - Hammer</t>
  </si>
  <si>
    <t>Down Weight</t>
  </si>
  <si>
    <t>Up Weight</t>
  </si>
  <si>
    <t>Hammer flange center</t>
  </si>
  <si>
    <t>Front Weight</t>
  </si>
  <si>
    <t>Key Ratio</t>
  </si>
  <si>
    <t>Observed problem</t>
  </si>
  <si>
    <t>Regulation</t>
  </si>
  <si>
    <t>Magic line</t>
  </si>
  <si>
    <t>Shank center height</t>
  </si>
  <si>
    <t>Spread distance</t>
  </si>
  <si>
    <t>Measure samples</t>
  </si>
  <si>
    <t>Expectation</t>
  </si>
  <si>
    <t>Feeling at</t>
  </si>
  <si>
    <t>Tremolo</t>
  </si>
  <si>
    <t xml:space="preserve">Staccato </t>
  </si>
  <si>
    <t>How far?</t>
  </si>
  <si>
    <t>Wants heavier/lighter   or keeping same</t>
  </si>
  <si>
    <t>Customer</t>
  </si>
  <si>
    <t>Piano make model &amp; s/n</t>
  </si>
  <si>
    <t>Date</t>
  </si>
  <si>
    <t xml:space="preserve">(Customer/make                              /                                 )                   </t>
  </si>
  <si>
    <t>(Take action off)</t>
  </si>
  <si>
    <r>
      <t xml:space="preserve">Touch Weight Management, check list </t>
    </r>
    <r>
      <rPr>
        <sz val="12"/>
        <rFont val="Arial"/>
        <family val="2"/>
      </rPr>
      <t>(grand piano)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</si>
</sst>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18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4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4" fillId="0" borderId="0" xfId="1" applyBorder="1"/>
    <xf numFmtId="0" fontId="0" fillId="0" borderId="0" xfId="0" applyBorder="1"/>
    <xf numFmtId="0" fontId="0" fillId="0" borderId="0" xfId="0" applyFill="1"/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0" fillId="7" borderId="1" xfId="0" applyNumberFormat="1" applyFill="1" applyBorder="1"/>
    <xf numFmtId="0" fontId="0" fillId="7" borderId="0" xfId="0" applyFill="1"/>
    <xf numFmtId="164" fontId="0" fillId="0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2" borderId="1" xfId="1" applyNumberFormat="1" applyFill="1" applyBorder="1" applyAlignment="1">
      <alignment horizontal="center"/>
    </xf>
    <xf numFmtId="164" fontId="4" fillId="0" borderId="1" xfId="1" applyNumberFormat="1" applyBorder="1" applyAlignment="1">
      <alignment horizontal="center"/>
    </xf>
    <xf numFmtId="164" fontId="4" fillId="3" borderId="1" xfId="1" applyNumberFormat="1" applyFill="1" applyBorder="1" applyAlignment="1">
      <alignment horizontal="center"/>
    </xf>
    <xf numFmtId="164" fontId="4" fillId="0" borderId="1" xfId="1" applyNumberFormat="1" applyFill="1" applyBorder="1" applyAlignment="1">
      <alignment horizontal="center"/>
    </xf>
    <xf numFmtId="2" fontId="4" fillId="4" borderId="1" xfId="1" applyNumberForma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164" fontId="4" fillId="5" borderId="1" xfId="1" applyNumberFormat="1" applyFill="1" applyBorder="1" applyAlignment="1">
      <alignment horizontal="center"/>
    </xf>
    <xf numFmtId="2" fontId="4" fillId="6" borderId="1" xfId="1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/>
    <xf numFmtId="164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1" applyFont="1" applyFill="1"/>
    <xf numFmtId="164" fontId="1" fillId="0" borderId="0" xfId="0" applyNumberFormat="1" applyFont="1" applyFill="1" applyBorder="1" applyAlignment="1">
      <alignment horizontal="left" vertical="center"/>
    </xf>
    <xf numFmtId="17" fontId="4" fillId="0" borderId="0" xfId="1" applyNumberFormat="1" applyFill="1"/>
    <xf numFmtId="0" fontId="4" fillId="0" borderId="5" xfId="1" applyFill="1" applyBorder="1"/>
    <xf numFmtId="0" fontId="4" fillId="0" borderId="2" xfId="1" applyFill="1" applyBorder="1"/>
    <xf numFmtId="0" fontId="5" fillId="0" borderId="2" xfId="1" applyFont="1" applyFill="1" applyBorder="1"/>
    <xf numFmtId="0" fontId="1" fillId="0" borderId="2" xfId="1" applyFont="1" applyFill="1" applyBorder="1"/>
    <xf numFmtId="0" fontId="4" fillId="0" borderId="3" xfId="1" applyFill="1" applyBorder="1"/>
    <xf numFmtId="0" fontId="2" fillId="0" borderId="0" xfId="1" applyFont="1" applyFill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8" xfId="1" applyFill="1" applyBorder="1" applyAlignment="1">
      <alignment horizontal="center"/>
    </xf>
    <xf numFmtId="0" fontId="1" fillId="0" borderId="10" xfId="1" applyFont="1" applyFill="1" applyBorder="1"/>
    <xf numFmtId="165" fontId="4" fillId="7" borderId="1" xfId="1" applyNumberFormat="1" applyFill="1" applyBorder="1"/>
    <xf numFmtId="165" fontId="4" fillId="0" borderId="1" xfId="1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164" fontId="0" fillId="7" borderId="0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right" vertical="center"/>
    </xf>
    <xf numFmtId="0" fontId="0" fillId="0" borderId="1" xfId="1" applyFont="1" applyFill="1" applyBorder="1" applyAlignment="1">
      <alignment horizontal="center" vertical="center"/>
    </xf>
    <xf numFmtId="0" fontId="4" fillId="0" borderId="6" xfId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4" fillId="0" borderId="3" xfId="1" applyBorder="1" applyAlignment="1">
      <alignment horizontal="center"/>
    </xf>
    <xf numFmtId="0" fontId="4" fillId="0" borderId="10" xfId="1" applyFill="1" applyBorder="1" applyAlignment="1">
      <alignment horizontal="center"/>
    </xf>
    <xf numFmtId="0" fontId="0" fillId="0" borderId="7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0" xfId="1" applyFont="1" applyFill="1" applyAlignment="1">
      <alignment horizontal="center" vertical="center"/>
    </xf>
    <xf numFmtId="0" fontId="4" fillId="0" borderId="2" xfId="1" applyBorder="1" applyAlignment="1">
      <alignment horizontal="left" vertical="center"/>
    </xf>
    <xf numFmtId="0" fontId="4" fillId="0" borderId="2" xfId="1" applyFill="1" applyBorder="1" applyAlignment="1">
      <alignment horizontal="left" vertical="center"/>
    </xf>
    <xf numFmtId="0" fontId="4" fillId="0" borderId="3" xfId="1" applyBorder="1" applyAlignment="1">
      <alignment horizontal="left" vertical="center"/>
    </xf>
    <xf numFmtId="0" fontId="0" fillId="0" borderId="2" xfId="1" applyFont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1" fontId="1" fillId="0" borderId="0" xfId="1" applyNumberFormat="1" applyFont="1" applyBorder="1"/>
    <xf numFmtId="0" fontId="1" fillId="0" borderId="0" xfId="1" applyFont="1" applyAlignment="1">
      <alignment horizontal="center" vertical="center"/>
    </xf>
    <xf numFmtId="164" fontId="4" fillId="0" borderId="0" xfId="1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Fill="1"/>
    <xf numFmtId="0" fontId="1" fillId="0" borderId="5" xfId="0" applyFont="1" applyBorder="1"/>
    <xf numFmtId="0" fontId="0" fillId="0" borderId="3" xfId="0" applyBorder="1"/>
    <xf numFmtId="0" fontId="8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9" fontId="0" fillId="0" borderId="1" xfId="0" applyNumberFormat="1" applyBorder="1"/>
    <xf numFmtId="0" fontId="8" fillId="0" borderId="2" xfId="0" applyFont="1" applyBorder="1"/>
    <xf numFmtId="0" fontId="1" fillId="0" borderId="3" xfId="0" applyFont="1" applyBorder="1" applyAlignment="1">
      <alignment horizontal="right"/>
    </xf>
    <xf numFmtId="0" fontId="1" fillId="0" borderId="5" xfId="1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0" borderId="1" xfId="0" applyNumberFormat="1" applyFont="1" applyFill="1" applyBorder="1"/>
    <xf numFmtId="166" fontId="1" fillId="0" borderId="1" xfId="0" applyNumberFormat="1" applyFont="1" applyFill="1" applyBorder="1"/>
    <xf numFmtId="0" fontId="1" fillId="0" borderId="3" xfId="0" applyFont="1" applyBorder="1"/>
    <xf numFmtId="164" fontId="1" fillId="0" borderId="10" xfId="0" applyNumberFormat="1" applyFont="1" applyFill="1" applyBorder="1"/>
    <xf numFmtId="166" fontId="1" fillId="0" borderId="11" xfId="0" applyNumberFormat="1" applyFont="1" applyFill="1" applyBorder="1"/>
    <xf numFmtId="0" fontId="8" fillId="0" borderId="5" xfId="0" applyFont="1" applyBorder="1" applyAlignment="1">
      <alignment horizontal="left"/>
    </xf>
    <xf numFmtId="164" fontId="1" fillId="0" borderId="8" xfId="0" applyNumberFormat="1" applyFont="1" applyFill="1" applyBorder="1"/>
    <xf numFmtId="9" fontId="0" fillId="0" borderId="5" xfId="0" applyNumberFormat="1" applyBorder="1"/>
    <xf numFmtId="0" fontId="0" fillId="0" borderId="0" xfId="0" applyFont="1" applyFill="1"/>
    <xf numFmtId="0" fontId="0" fillId="0" borderId="2" xfId="0" applyFont="1" applyBorder="1"/>
    <xf numFmtId="0" fontId="0" fillId="0" borderId="3" xfId="0" applyFont="1" applyBorder="1"/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1" xfId="0" applyNumberFormat="1" applyFont="1" applyFill="1" applyBorder="1"/>
    <xf numFmtId="0" fontId="0" fillId="0" borderId="5" xfId="0" applyFont="1" applyBorder="1"/>
    <xf numFmtId="9" fontId="1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Fill="1" applyBorder="1"/>
    <xf numFmtId="166" fontId="0" fillId="0" borderId="1" xfId="0" applyNumberFormat="1" applyFont="1" applyBorder="1"/>
    <xf numFmtId="164" fontId="1" fillId="0" borderId="0" xfId="0" applyNumberFormat="1" applyFont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9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9" fillId="0" borderId="0" xfId="0" applyFont="1"/>
    <xf numFmtId="0" fontId="13" fillId="0" borderId="0" xfId="0" applyFont="1" applyAlignment="1">
      <alignment horizontal="left" indent="1"/>
    </xf>
    <xf numFmtId="0" fontId="4" fillId="0" borderId="5" xfId="1" applyBorder="1" applyAlignment="1">
      <alignment horizontal="left" vertical="center"/>
    </xf>
    <xf numFmtId="0" fontId="4" fillId="0" borderId="15" xfId="1" applyBorder="1" applyAlignment="1">
      <alignment horizontal="left" vertical="center"/>
    </xf>
    <xf numFmtId="0" fontId="4" fillId="0" borderId="14" xfId="1" applyBorder="1" applyAlignment="1">
      <alignment horizontal="left" vertical="center"/>
    </xf>
    <xf numFmtId="0" fontId="1" fillId="0" borderId="5" xfId="1" applyFont="1" applyFill="1" applyBorder="1" applyAlignment="1">
      <alignment horizontal="left"/>
    </xf>
    <xf numFmtId="0" fontId="1" fillId="0" borderId="0" xfId="1" applyFont="1" applyFill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5" xfId="0" applyBorder="1"/>
    <xf numFmtId="0" fontId="0" fillId="0" borderId="14" xfId="0" applyBorder="1"/>
    <xf numFmtId="0" fontId="0" fillId="0" borderId="2" xfId="0" applyBorder="1"/>
    <xf numFmtId="0" fontId="1" fillId="0" borderId="1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/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1" xfId="0" applyFill="1" applyBorder="1"/>
    <xf numFmtId="0" fontId="0" fillId="8" borderId="3" xfId="0" applyFill="1" applyBorder="1"/>
    <xf numFmtId="0" fontId="1" fillId="8" borderId="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0" xfId="0" applyFont="1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3" fontId="0" fillId="0" borderId="0" xfId="0" applyNumberFormat="1" applyBorder="1"/>
    <xf numFmtId="166" fontId="1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32"/>
  <sheetViews>
    <sheetView zoomScaleNormal="100" workbookViewId="0"/>
  </sheetViews>
  <sheetFormatPr defaultRowHeight="12.9"/>
  <cols>
    <col min="1" max="1" width="5.5" customWidth="1"/>
    <col min="2" max="2" width="27.625" customWidth="1"/>
    <col min="3" max="3" width="7.5" customWidth="1"/>
    <col min="4" max="4" width="8.375" customWidth="1"/>
    <col min="6" max="6" width="7.5" customWidth="1"/>
    <col min="8" max="8" width="8" customWidth="1"/>
    <col min="9" max="9" width="1.125" customWidth="1"/>
    <col min="10" max="10" width="12" customWidth="1"/>
    <col min="11" max="11" width="1.375" customWidth="1"/>
    <col min="12" max="12" width="8.5" customWidth="1"/>
    <col min="13" max="13" width="5" customWidth="1"/>
    <col min="14" max="14" width="2.25" customWidth="1"/>
    <col min="16" max="16" width="4" customWidth="1"/>
    <col min="17" max="17" width="5.5" customWidth="1"/>
    <col min="18" max="18" width="4.375" customWidth="1"/>
    <col min="19" max="19" width="13.375" customWidth="1"/>
    <col min="20" max="20" width="9.5" customWidth="1"/>
    <col min="21" max="21" width="5.75" customWidth="1"/>
    <col min="22" max="22" width="6.25" customWidth="1"/>
    <col min="23" max="23" width="7.125" customWidth="1"/>
    <col min="24" max="43" width="5.75" customWidth="1"/>
    <col min="44" max="44" width="7.875" customWidth="1"/>
    <col min="45" max="45" width="5" customWidth="1"/>
    <col min="46" max="46" width="2.25" customWidth="1"/>
    <col min="47" max="55" width="5.75" customWidth="1"/>
    <col min="56" max="56" width="8.625" customWidth="1"/>
    <col min="57" max="57" width="7.25" customWidth="1"/>
    <col min="58" max="58" width="8.125" customWidth="1"/>
    <col min="59" max="59" width="7.125" customWidth="1"/>
    <col min="60" max="60" width="8.25" customWidth="1"/>
    <col min="61" max="61" width="5.625" customWidth="1"/>
    <col min="63" max="63" width="6.25" customWidth="1"/>
    <col min="64" max="64" width="3.25" customWidth="1"/>
    <col min="65" max="66" width="8.375" customWidth="1"/>
    <col min="67" max="67" width="8.125" customWidth="1"/>
  </cols>
  <sheetData>
    <row r="2" spans="2:67" s="9" customFormat="1" ht="18.350000000000001">
      <c r="B2" s="2" t="s">
        <v>108</v>
      </c>
      <c r="C2" s="2"/>
      <c r="D2"/>
      <c r="E2"/>
      <c r="F2"/>
      <c r="G2"/>
      <c r="H2"/>
      <c r="I2"/>
      <c r="J2"/>
      <c r="K2"/>
      <c r="Q2" s="2" t="s">
        <v>126</v>
      </c>
      <c r="T2" s="34"/>
      <c r="U2" s="34"/>
      <c r="V2" s="34"/>
      <c r="W2" s="34"/>
      <c r="X2" s="34"/>
      <c r="Y2" s="34"/>
      <c r="Z2" s="33"/>
      <c r="AA2" s="31"/>
      <c r="AB2" s="31"/>
      <c r="AC2" s="31"/>
      <c r="AD2" s="31"/>
    </row>
    <row r="3" spans="2:67" s="9" customFormat="1" ht="18.350000000000001">
      <c r="B3" s="142"/>
      <c r="C3" s="2"/>
      <c r="D3" s="118"/>
      <c r="E3" s="143"/>
      <c r="F3" s="122" t="s">
        <v>90</v>
      </c>
      <c r="G3" s="143"/>
      <c r="H3" s="143"/>
      <c r="I3" s="143"/>
      <c r="J3" s="144"/>
      <c r="K3" s="117"/>
      <c r="L3" s="139" t="s">
        <v>15</v>
      </c>
      <c r="M3" s="130"/>
      <c r="N3" s="136"/>
      <c r="Q3" s="2"/>
      <c r="T3" s="34"/>
      <c r="U3" s="34"/>
      <c r="V3" s="34"/>
      <c r="W3" s="34"/>
      <c r="X3" s="34"/>
      <c r="Y3" s="34"/>
      <c r="Z3" s="33"/>
      <c r="AA3" s="31"/>
      <c r="AB3" s="31"/>
      <c r="AC3" s="31"/>
      <c r="AD3" s="31"/>
    </row>
    <row r="4" spans="2:67" s="9" customFormat="1" ht="25.85">
      <c r="B4" s="145"/>
      <c r="C4" s="2"/>
      <c r="D4" s="119" t="s">
        <v>78</v>
      </c>
      <c r="E4" s="119" t="s">
        <v>91</v>
      </c>
      <c r="F4" s="146" t="s">
        <v>92</v>
      </c>
      <c r="G4" s="119" t="s">
        <v>93</v>
      </c>
      <c r="H4" s="119" t="s">
        <v>79</v>
      </c>
      <c r="I4" s="147"/>
      <c r="J4" s="119" t="s">
        <v>94</v>
      </c>
      <c r="K4" s="119"/>
      <c r="L4" s="131"/>
      <c r="M4" s="133"/>
      <c r="N4" s="132"/>
      <c r="Q4" s="56"/>
      <c r="R4" s="56"/>
      <c r="S4" s="56"/>
      <c r="T4" s="56"/>
      <c r="U4" s="57"/>
      <c r="V4" s="58"/>
      <c r="W4" s="59" t="s">
        <v>1</v>
      </c>
      <c r="X4" s="60" t="s">
        <v>2</v>
      </c>
      <c r="Y4" s="61"/>
      <c r="Z4" s="62" t="s">
        <v>3</v>
      </c>
      <c r="AA4" s="57"/>
      <c r="AB4" s="58"/>
      <c r="AC4" s="59" t="s">
        <v>4</v>
      </c>
      <c r="AD4" s="60" t="s">
        <v>77</v>
      </c>
      <c r="AE4" s="58"/>
      <c r="AF4" s="61"/>
      <c r="AG4" s="168" t="s">
        <v>10</v>
      </c>
      <c r="AH4" s="168" t="s">
        <v>14</v>
      </c>
    </row>
    <row r="5" spans="2:67" s="9" customFormat="1" ht="13.6">
      <c r="B5" s="116" t="s">
        <v>99</v>
      </c>
      <c r="C5" s="144"/>
      <c r="D5" s="148">
        <f>AE10*D11^2</f>
        <v>0</v>
      </c>
      <c r="E5" s="149">
        <f>D5*(C17*E13/C15/C19)^2</f>
        <v>0</v>
      </c>
      <c r="F5" s="148">
        <v>756</v>
      </c>
      <c r="G5" s="150">
        <f>F5*(E13/E15)^2</f>
        <v>4162.4294128588272</v>
      </c>
      <c r="H5" s="150">
        <f>T26</f>
        <v>39761.521999999997</v>
      </c>
      <c r="I5" s="151"/>
      <c r="J5" s="150">
        <f>E5+G5+H5</f>
        <v>43923.951412858827</v>
      </c>
      <c r="K5" s="120"/>
      <c r="L5" s="134" t="s">
        <v>107</v>
      </c>
      <c r="M5" s="140">
        <f>W10</f>
        <v>0</v>
      </c>
      <c r="N5" s="138" t="s">
        <v>106</v>
      </c>
      <c r="Q5" s="63" t="s">
        <v>5</v>
      </c>
      <c r="R5" s="94" t="s">
        <v>23</v>
      </c>
      <c r="S5" s="167" t="s">
        <v>116</v>
      </c>
      <c r="T5" s="48"/>
      <c r="U5" s="96" t="s">
        <v>6</v>
      </c>
      <c r="V5" s="63" t="s">
        <v>7</v>
      </c>
      <c r="W5" s="64" t="s">
        <v>8</v>
      </c>
      <c r="X5" s="63" t="s">
        <v>9</v>
      </c>
      <c r="Y5" s="64" t="s">
        <v>10</v>
      </c>
      <c r="Z5" s="63"/>
      <c r="AA5" s="63" t="s">
        <v>11</v>
      </c>
      <c r="AB5" s="63" t="s">
        <v>12</v>
      </c>
      <c r="AC5" s="64" t="s">
        <v>13</v>
      </c>
      <c r="AD5" s="6"/>
      <c r="AE5" s="64" t="s">
        <v>14</v>
      </c>
      <c r="AF5" s="64" t="s">
        <v>76</v>
      </c>
      <c r="AG5" s="54" t="s">
        <v>117</v>
      </c>
      <c r="AH5" s="102" t="s">
        <v>118</v>
      </c>
      <c r="AJ5" s="129" t="s">
        <v>6</v>
      </c>
      <c r="AK5" s="169" t="s">
        <v>119</v>
      </c>
      <c r="AL5" s="103"/>
      <c r="AM5" s="103"/>
      <c r="AN5" s="105"/>
      <c r="AO5" s="103"/>
      <c r="AP5" s="104"/>
      <c r="AQ5" s="103"/>
      <c r="AR5" s="105"/>
    </row>
    <row r="6" spans="2:67" s="9" customFormat="1">
      <c r="B6" s="152" t="s">
        <v>80</v>
      </c>
      <c r="C6" s="144"/>
      <c r="D6" s="153" t="e">
        <f t="shared" ref="D6" si="0">(D7-D5)/D7</f>
        <v>#DIV/0!</v>
      </c>
      <c r="E6" s="154" t="e">
        <f>(E7-E5)/E7</f>
        <v>#DIV/0!</v>
      </c>
      <c r="F6" s="153">
        <f t="shared" ref="F6" si="1">(F7-F5)/F7</f>
        <v>0</v>
      </c>
      <c r="G6" s="154">
        <f>(G7-G5)/G7</f>
        <v>3.9084141274237941E-2</v>
      </c>
      <c r="H6" s="154">
        <f>(H7-H5)/H7</f>
        <v>0.12624994105269569</v>
      </c>
      <c r="I6" s="155"/>
      <c r="J6" s="156">
        <f>(J7-J5)/J7</f>
        <v>0.11867389032171685</v>
      </c>
      <c r="K6" s="121"/>
      <c r="L6" s="115"/>
      <c r="M6" s="141" t="e">
        <f>(M7-M5)/M7</f>
        <v>#DIV/0!</v>
      </c>
      <c r="N6" s="138"/>
      <c r="P6" s="18">
        <v>1</v>
      </c>
      <c r="Q6" s="95">
        <v>40</v>
      </c>
      <c r="R6" s="99" t="s">
        <v>22</v>
      </c>
      <c r="S6" s="124" t="s">
        <v>75</v>
      </c>
      <c r="T6" s="48"/>
      <c r="U6" s="5"/>
      <c r="V6" s="5"/>
      <c r="W6" s="22">
        <f t="shared" ref="W6" si="2">(U6+V6)/2</f>
        <v>0</v>
      </c>
      <c r="X6" s="23">
        <f t="shared" ref="X6" si="3">(U6-V6)/2</f>
        <v>0</v>
      </c>
      <c r="Y6" s="24"/>
      <c r="Z6" s="25"/>
      <c r="AA6" s="5"/>
      <c r="AB6" s="5"/>
      <c r="AC6" s="26">
        <f t="shared" ref="AC6" si="4">AA6*AB6</f>
        <v>0</v>
      </c>
      <c r="AD6" s="27"/>
      <c r="AE6" s="28"/>
      <c r="AF6" s="29" t="e">
        <f t="shared" ref="AF6" si="5">(W6+Y6-AC6)/AE6</f>
        <v>#DIV/0!</v>
      </c>
      <c r="AG6" s="111">
        <v>30</v>
      </c>
      <c r="AH6" s="110"/>
      <c r="AJ6" s="107" t="s">
        <v>7</v>
      </c>
      <c r="AK6" s="169" t="s">
        <v>120</v>
      </c>
      <c r="AL6" s="106"/>
      <c r="AM6" s="106"/>
      <c r="AN6" s="105"/>
      <c r="AO6" s="103"/>
      <c r="AP6" s="104"/>
      <c r="AQ6" s="103"/>
      <c r="AR6" s="105"/>
    </row>
    <row r="7" spans="2:67" s="9" customFormat="1">
      <c r="B7" s="116" t="s">
        <v>96</v>
      </c>
      <c r="C7" s="123"/>
      <c r="D7" s="148">
        <f>D9*D11^2</f>
        <v>0</v>
      </c>
      <c r="E7" s="150">
        <f>D7*(C17*C13/C19/C15)^2</f>
        <v>0</v>
      </c>
      <c r="F7" s="148">
        <v>756</v>
      </c>
      <c r="G7" s="150">
        <f>F7*(C13/C15)^2</f>
        <v>4331.7314154628311</v>
      </c>
      <c r="H7" s="150">
        <f>T24</f>
        <v>45506.745999999992</v>
      </c>
      <c r="I7" s="151"/>
      <c r="J7" s="150">
        <f>E7+G7+H7</f>
        <v>49838.477415462825</v>
      </c>
      <c r="K7" s="120"/>
      <c r="L7" s="135" t="s">
        <v>0</v>
      </c>
      <c r="M7" s="137">
        <f>W6</f>
        <v>0</v>
      </c>
      <c r="N7" s="138" t="s">
        <v>106</v>
      </c>
      <c r="P7" s="18">
        <v>2</v>
      </c>
      <c r="Q7" s="65"/>
      <c r="R7" s="126"/>
      <c r="S7" s="124"/>
      <c r="T7" s="48"/>
      <c r="U7" s="97"/>
      <c r="V7" s="5"/>
      <c r="W7" s="22">
        <f t="shared" ref="W7:W10" si="6">(U7+V7)/2</f>
        <v>0</v>
      </c>
      <c r="X7" s="23">
        <f t="shared" ref="X7:X10" si="7">(U7-V7)/2</f>
        <v>0</v>
      </c>
      <c r="Y7" s="24"/>
      <c r="Z7" s="25"/>
      <c r="AA7" s="5"/>
      <c r="AB7" s="5"/>
      <c r="AC7" s="26">
        <f t="shared" ref="AC7:AC10" si="8">AA7*AB7</f>
        <v>0</v>
      </c>
      <c r="AD7" s="27"/>
      <c r="AE7" s="28"/>
      <c r="AF7" s="29" t="e">
        <f t="shared" ref="AF7:AF10" si="9">(W7+Y7-AC7)/AE7</f>
        <v>#DIV/0!</v>
      </c>
      <c r="AG7" s="112"/>
      <c r="AH7" s="80"/>
      <c r="AJ7" s="107" t="s">
        <v>8</v>
      </c>
      <c r="AK7" s="169" t="s">
        <v>121</v>
      </c>
      <c r="AL7" s="103"/>
      <c r="AM7" s="103"/>
      <c r="AN7" s="105"/>
      <c r="AO7" s="103" t="s">
        <v>16</v>
      </c>
      <c r="AP7" s="103"/>
      <c r="AQ7" s="103"/>
      <c r="AR7" s="105"/>
    </row>
    <row r="8" spans="2:67" s="9" customFormat="1">
      <c r="B8" s="223"/>
      <c r="C8" s="224"/>
      <c r="D8" s="225"/>
      <c r="E8" s="226"/>
      <c r="F8" s="225"/>
      <c r="G8" s="226"/>
      <c r="H8" s="226"/>
      <c r="I8" s="227"/>
      <c r="J8" s="226"/>
      <c r="K8" s="228"/>
      <c r="L8" s="229"/>
      <c r="M8" s="230"/>
      <c r="N8" s="229"/>
      <c r="P8" s="18">
        <v>3</v>
      </c>
      <c r="Q8" s="65"/>
      <c r="R8" s="126"/>
      <c r="S8" s="124"/>
      <c r="T8" s="48"/>
      <c r="U8" s="97"/>
      <c r="V8" s="5"/>
      <c r="W8" s="22">
        <f t="shared" ref="W8" si="10">(U8+V8)/2</f>
        <v>0</v>
      </c>
      <c r="X8" s="23">
        <f t="shared" ref="X8" si="11">(U8-V8)/2</f>
        <v>0</v>
      </c>
      <c r="Y8" s="24"/>
      <c r="Z8" s="25"/>
      <c r="AA8" s="5"/>
      <c r="AB8" s="5"/>
      <c r="AC8" s="26">
        <f t="shared" ref="AC8" si="12">AA8*AB8</f>
        <v>0</v>
      </c>
      <c r="AD8" s="27"/>
      <c r="AE8" s="28"/>
      <c r="AF8" s="29" t="e">
        <f t="shared" ref="AF8" si="13">(W8+Y8-AC8)/AE8</f>
        <v>#DIV/0!</v>
      </c>
      <c r="AG8" s="112"/>
      <c r="AH8" s="80"/>
      <c r="AJ8" s="107"/>
      <c r="AK8" s="169"/>
      <c r="AL8" s="103"/>
      <c r="AM8" s="103"/>
      <c r="AN8" s="105"/>
      <c r="AO8" s="103"/>
      <c r="AP8" s="103"/>
      <c r="AQ8" s="103"/>
      <c r="AR8" s="105"/>
    </row>
    <row r="9" spans="2:67" s="9" customFormat="1">
      <c r="B9" s="1" t="s">
        <v>20</v>
      </c>
      <c r="C9" s="113" t="s">
        <v>83</v>
      </c>
      <c r="D9" s="157">
        <f>AE6</f>
        <v>0</v>
      </c>
      <c r="E9" s="157" t="s">
        <v>89</v>
      </c>
      <c r="F9" s="1"/>
      <c r="G9" s="1"/>
      <c r="H9" s="1"/>
      <c r="I9" s="142"/>
      <c r="J9" s="142"/>
      <c r="P9" s="18">
        <v>4</v>
      </c>
      <c r="Q9" s="65"/>
      <c r="R9" s="126"/>
      <c r="S9" s="124"/>
      <c r="T9" s="48"/>
      <c r="U9" s="97"/>
      <c r="V9" s="5"/>
      <c r="W9" s="22">
        <f t="shared" si="6"/>
        <v>0</v>
      </c>
      <c r="X9" s="23">
        <f t="shared" si="7"/>
        <v>0</v>
      </c>
      <c r="Y9" s="24"/>
      <c r="Z9" s="25"/>
      <c r="AA9" s="5"/>
      <c r="AB9" s="5"/>
      <c r="AC9" s="26">
        <f t="shared" si="8"/>
        <v>0</v>
      </c>
      <c r="AD9" s="27"/>
      <c r="AE9" s="28"/>
      <c r="AF9" s="29" t="e">
        <f t="shared" si="9"/>
        <v>#DIV/0!</v>
      </c>
      <c r="AG9" s="112"/>
      <c r="AH9" s="80"/>
      <c r="AJ9" s="107" t="s">
        <v>9</v>
      </c>
      <c r="AK9" s="169" t="s">
        <v>122</v>
      </c>
      <c r="AL9" s="103"/>
      <c r="AM9" s="103"/>
      <c r="AN9" s="105"/>
      <c r="AO9" s="103" t="s">
        <v>17</v>
      </c>
      <c r="AP9" s="103"/>
      <c r="AQ9" s="103"/>
      <c r="AR9" s="105"/>
    </row>
    <row r="10" spans="2:67" s="9" customFormat="1">
      <c r="B10" s="115"/>
      <c r="C10" s="158" t="s">
        <v>95</v>
      </c>
      <c r="D10" s="159">
        <f>AE10</f>
        <v>0</v>
      </c>
      <c r="E10" s="157" t="s">
        <v>89</v>
      </c>
      <c r="F10" s="1"/>
      <c r="G10" s="1"/>
      <c r="H10" s="1"/>
      <c r="I10" s="142"/>
      <c r="J10" s="142"/>
      <c r="L10"/>
      <c r="M10"/>
      <c r="N10"/>
      <c r="P10" s="18">
        <v>5</v>
      </c>
      <c r="Q10" s="98"/>
      <c r="R10" s="127"/>
      <c r="S10" s="66" t="s">
        <v>160</v>
      </c>
      <c r="T10" s="101"/>
      <c r="U10" s="97"/>
      <c r="V10" s="5"/>
      <c r="W10" s="22">
        <f t="shared" si="6"/>
        <v>0</v>
      </c>
      <c r="X10" s="23">
        <f t="shared" si="7"/>
        <v>0</v>
      </c>
      <c r="Y10" s="24"/>
      <c r="Z10" s="25"/>
      <c r="AA10" s="5"/>
      <c r="AB10" s="5"/>
      <c r="AC10" s="26">
        <f t="shared" si="8"/>
        <v>0</v>
      </c>
      <c r="AD10" s="27"/>
      <c r="AE10" s="28"/>
      <c r="AF10" s="29" t="e">
        <f t="shared" si="9"/>
        <v>#DIV/0!</v>
      </c>
      <c r="AG10" s="112"/>
      <c r="AH10" s="80"/>
      <c r="AJ10" s="107" t="s">
        <v>10</v>
      </c>
      <c r="AK10" s="169" t="s">
        <v>123</v>
      </c>
      <c r="AL10" s="103"/>
      <c r="AM10" s="103"/>
      <c r="AN10" s="105"/>
      <c r="AO10" s="103"/>
      <c r="AP10" s="103"/>
      <c r="AQ10" s="103"/>
      <c r="AR10" s="105"/>
    </row>
    <row r="11" spans="2:67" s="9" customFormat="1">
      <c r="B11" s="1" t="s">
        <v>82</v>
      </c>
      <c r="C11" s="113" t="s">
        <v>83</v>
      </c>
      <c r="D11" s="157">
        <v>13</v>
      </c>
      <c r="E11" s="1" t="s">
        <v>81</v>
      </c>
      <c r="F11" s="1"/>
      <c r="G11" s="1"/>
      <c r="H11" s="1"/>
      <c r="I11" s="145"/>
      <c r="J11" s="145"/>
      <c r="K11"/>
      <c r="L11"/>
      <c r="M11"/>
      <c r="N11"/>
      <c r="AJ11" s="107" t="s">
        <v>11</v>
      </c>
      <c r="AK11" s="169" t="s">
        <v>124</v>
      </c>
      <c r="AL11" s="103"/>
      <c r="AM11" s="103"/>
      <c r="AN11" s="105"/>
      <c r="AO11" s="103"/>
      <c r="AP11" s="103"/>
      <c r="AQ11" s="103"/>
      <c r="AR11" s="105"/>
    </row>
    <row r="12" spans="2:67" s="9" customFormat="1" ht="19.05">
      <c r="B12" s="160" t="s">
        <v>109</v>
      </c>
      <c r="C12" s="115"/>
      <c r="D12" s="1"/>
      <c r="E12" s="1"/>
      <c r="F12" s="1"/>
      <c r="G12" s="1"/>
      <c r="H12" s="1"/>
      <c r="I12" s="145"/>
      <c r="J12" s="145"/>
      <c r="K12"/>
      <c r="L12"/>
      <c r="M12"/>
      <c r="N12"/>
      <c r="P12" s="80"/>
      <c r="Q12" s="2" t="s">
        <v>97</v>
      </c>
      <c r="R12" s="3"/>
      <c r="S12" s="35"/>
      <c r="T12" s="30"/>
      <c r="U12" s="30"/>
      <c r="V12" s="30"/>
      <c r="W12" s="30"/>
      <c r="X12" s="30"/>
      <c r="Y12" s="30"/>
      <c r="Z12" s="3"/>
      <c r="AA12" s="31"/>
      <c r="AB12" s="3"/>
      <c r="AC12" s="3"/>
      <c r="AD12" s="3"/>
      <c r="AE12" s="3"/>
      <c r="AF12" s="3"/>
      <c r="AG12" s="31"/>
      <c r="AH12" s="31"/>
      <c r="AI12" s="31"/>
      <c r="AJ12" s="107" t="s">
        <v>12</v>
      </c>
      <c r="AK12" s="169" t="s">
        <v>125</v>
      </c>
      <c r="AL12" s="103"/>
      <c r="AM12" s="103"/>
      <c r="AN12" s="105"/>
      <c r="AO12" s="103"/>
      <c r="AP12" s="165"/>
      <c r="AQ12" s="103"/>
      <c r="AR12" s="105"/>
      <c r="AS12" s="3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2"/>
      <c r="BN12" s="32"/>
      <c r="BO12" s="32"/>
    </row>
    <row r="13" spans="2:67" s="9" customFormat="1">
      <c r="B13" s="1"/>
      <c r="C13" s="115">
        <v>15.2</v>
      </c>
      <c r="D13" s="1" t="s">
        <v>81</v>
      </c>
      <c r="E13" s="1">
        <v>14.9</v>
      </c>
      <c r="F13" s="1" t="s">
        <v>110</v>
      </c>
      <c r="G13" s="1"/>
      <c r="H13" s="1"/>
      <c r="I13" s="145"/>
      <c r="J13" s="145"/>
      <c r="K13"/>
      <c r="L13"/>
      <c r="M13"/>
      <c r="N13"/>
      <c r="P13" s="80"/>
      <c r="Q13" s="3"/>
      <c r="R13" s="3"/>
      <c r="S13" s="35"/>
      <c r="T13" s="30"/>
      <c r="U13" s="30"/>
      <c r="V13" s="30"/>
      <c r="W13" s="30"/>
      <c r="X13" s="30"/>
      <c r="Y13" s="30"/>
      <c r="Z13" s="3"/>
      <c r="AA13" s="31"/>
      <c r="AB13" s="3"/>
      <c r="AC13" s="3"/>
      <c r="AD13" s="3"/>
      <c r="AE13" s="3"/>
      <c r="AF13" s="3"/>
      <c r="AG13" s="31"/>
      <c r="AH13" s="31"/>
      <c r="AI13" s="31"/>
      <c r="AJ13" s="107" t="s">
        <v>13</v>
      </c>
      <c r="AK13" s="103" t="s">
        <v>18</v>
      </c>
      <c r="AL13" s="103"/>
      <c r="AM13" s="103"/>
      <c r="AN13" s="105"/>
      <c r="AO13" s="103" t="s">
        <v>19</v>
      </c>
      <c r="AP13" s="103"/>
      <c r="AQ13" s="103"/>
      <c r="AR13" s="105"/>
      <c r="AS13" s="3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2"/>
      <c r="BN13" s="32"/>
      <c r="BO13" s="32"/>
    </row>
    <row r="14" spans="2:67" s="9" customFormat="1" ht="16.3">
      <c r="B14" s="161" t="s">
        <v>111</v>
      </c>
      <c r="C14" s="115"/>
      <c r="D14" s="1"/>
      <c r="E14" s="1"/>
      <c r="F14" s="1"/>
      <c r="G14" s="1"/>
      <c r="H14" s="1"/>
      <c r="I14" s="145"/>
      <c r="J14" s="145"/>
      <c r="K14"/>
      <c r="L14"/>
      <c r="M14"/>
      <c r="N14"/>
      <c r="P14" s="3"/>
      <c r="Q14" s="4">
        <v>40</v>
      </c>
      <c r="R14" s="18" t="s">
        <v>22</v>
      </c>
      <c r="S14" s="93"/>
      <c r="T14" s="84" t="s">
        <v>73</v>
      </c>
      <c r="U14" s="85"/>
      <c r="V14" s="15">
        <f>Y6</f>
        <v>0</v>
      </c>
      <c r="W14" s="85"/>
      <c r="X14" s="87"/>
      <c r="Y14" s="87"/>
      <c r="Z14" s="47"/>
      <c r="AA14" s="86"/>
      <c r="AB14" s="39"/>
      <c r="AC14" s="46"/>
      <c r="AD14" s="3"/>
      <c r="AE14" s="3"/>
      <c r="AF14" s="3"/>
      <c r="AG14" s="31"/>
      <c r="AH14" s="31"/>
      <c r="AI14" s="55"/>
      <c r="AJ14" s="107" t="s">
        <v>14</v>
      </c>
      <c r="AK14" s="103" t="s">
        <v>20</v>
      </c>
      <c r="AL14" s="103"/>
      <c r="AM14" s="103"/>
      <c r="AN14" s="105"/>
      <c r="AO14" s="164"/>
      <c r="AP14" s="103"/>
      <c r="AQ14" s="103"/>
      <c r="AR14" s="105"/>
      <c r="AS14" s="3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2"/>
      <c r="BN14" s="32"/>
      <c r="BO14" s="32"/>
    </row>
    <row r="15" spans="2:67" s="9" customFormat="1">
      <c r="B15" s="1"/>
      <c r="C15" s="115">
        <v>6.35</v>
      </c>
      <c r="D15" s="1" t="s">
        <v>81</v>
      </c>
      <c r="E15" s="1">
        <v>6.35</v>
      </c>
      <c r="F15" s="1" t="s">
        <v>112</v>
      </c>
      <c r="G15" s="1"/>
      <c r="H15" s="1"/>
      <c r="I15" s="145"/>
      <c r="J15" s="145"/>
      <c r="K15"/>
      <c r="L15"/>
      <c r="M15"/>
      <c r="N15"/>
      <c r="P15" s="4" t="s">
        <v>84</v>
      </c>
      <c r="Q15" s="4">
        <v>40</v>
      </c>
      <c r="R15" s="18" t="s">
        <v>22</v>
      </c>
      <c r="S15" s="83"/>
      <c r="T15" s="84" t="s">
        <v>71</v>
      </c>
      <c r="U15" s="84"/>
      <c r="V15" s="92">
        <f>X15-Z15</f>
        <v>26.748630136986304</v>
      </c>
      <c r="W15" s="91" t="s">
        <v>54</v>
      </c>
      <c r="X15" s="89">
        <f>Y24*X24/U24+AA24*Z24/U24+AC24*AB24/U24+AE24*AD24/U24+AG24*AF24/U24+AI24*340/U24+AJ24*300/U24+AK24*260/U24+AL24*220/U24+AM24*180/U24+AN24*140/U24+AO24*100/U24+AP24*60/U24+AQ24*20/U24+AS24*AR24/U24</f>
        <v>49.44897260273973</v>
      </c>
      <c r="Y15" s="91" t="s">
        <v>55</v>
      </c>
      <c r="Z15" s="89">
        <f>AU24*20/U24+AV24*60/U24+AW24*100/U24+AX24*140/U24+AY24*180/U24+AZ24*220/U24+BA24*260/U24+BB24*300/U24+BC24*340/U24+BE24*BD24/U24+BG24*BF24/U24+BI24*BH24/U24+BK24*BJ24/U24</f>
        <v>22.700342465753426</v>
      </c>
      <c r="AA15" s="88" t="s">
        <v>74</v>
      </c>
      <c r="AB15" s="39"/>
      <c r="AC15" s="89">
        <f>V14-V15</f>
        <v>-26.748630136986304</v>
      </c>
      <c r="AH15" s="31"/>
      <c r="AI15" s="55"/>
      <c r="AJ15" s="108" t="s">
        <v>76</v>
      </c>
      <c r="AK15" s="106" t="s">
        <v>115</v>
      </c>
      <c r="AL15" s="106"/>
      <c r="AM15" s="106"/>
      <c r="AN15" s="105"/>
      <c r="AO15" s="103" t="s">
        <v>21</v>
      </c>
      <c r="AP15" s="166"/>
      <c r="AQ15" s="103"/>
      <c r="AR15" s="105"/>
      <c r="AS15" s="3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2"/>
      <c r="BN15" s="32"/>
      <c r="BO15" s="32"/>
    </row>
    <row r="16" spans="2:67" s="9" customFormat="1" ht="16.3">
      <c r="B16" s="162" t="s">
        <v>113</v>
      </c>
      <c r="C16" s="115"/>
      <c r="D16" s="1"/>
      <c r="E16" s="1"/>
      <c r="F16" s="1"/>
      <c r="G16" s="1"/>
      <c r="H16" s="1"/>
      <c r="I16" s="145"/>
      <c r="J16" s="145"/>
      <c r="K16"/>
      <c r="L16"/>
      <c r="M16"/>
      <c r="N16"/>
      <c r="P16" s="4" t="s">
        <v>85</v>
      </c>
      <c r="Q16" s="39"/>
      <c r="R16" s="39"/>
      <c r="S16" s="83"/>
      <c r="T16" s="83" t="s">
        <v>70</v>
      </c>
      <c r="U16" s="84"/>
      <c r="V16" s="92">
        <f>X16-Z16</f>
        <v>22.716095890410951</v>
      </c>
      <c r="W16" s="91" t="s">
        <v>54</v>
      </c>
      <c r="X16" s="89">
        <f>Y25*X25/U25+AA25*Z25/U25+AC25*AB25/U25+AE25*AD25/U25+AG25*AF25/U25+AI25*340/U25+AJ25*300/U25+AK25*260/U25+AL25*220/U25+AM25*180/U25+AN25*140/U25+AO25*100/U25+AP25*60/U25+AQ25*20/U25+AS25*AR25/U25</f>
        <v>45.416438356164377</v>
      </c>
      <c r="Y16" s="91" t="s">
        <v>55</v>
      </c>
      <c r="Z16" s="89">
        <f>AU25*20/U25+AV25*60/U25+AW25*100/U25+AX25*140/U25+AY25*180/U25+AZ25*220/U25+BA25*260/U25+BB25*300/U25+BC25*340/U25+BE25*BD25/U25+BG25*BF25/U25+BI25*BH25/U25+BK25*BJ25/U25</f>
        <v>22.700342465753426</v>
      </c>
      <c r="AA16" s="125" t="s">
        <v>105</v>
      </c>
      <c r="AB16" s="39"/>
      <c r="AC16" s="89">
        <f>Y10-AC15</f>
        <v>26.748630136986304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"/>
      <c r="AR16" s="3"/>
      <c r="AS16" s="3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2"/>
      <c r="BN16" s="32"/>
      <c r="BO16" s="32"/>
    </row>
    <row r="17" spans="1:81" s="9" customFormat="1">
      <c r="B17" s="1"/>
      <c r="C17" s="115">
        <v>9.1999999999999993</v>
      </c>
      <c r="D17" s="1" t="s">
        <v>81</v>
      </c>
      <c r="E17" s="1"/>
      <c r="F17" s="1"/>
      <c r="G17" s="1"/>
      <c r="H17" s="1"/>
      <c r="I17" s="145"/>
      <c r="J17" s="145"/>
      <c r="K17"/>
      <c r="L17"/>
      <c r="M17"/>
      <c r="N17"/>
      <c r="P17" s="4" t="s">
        <v>86</v>
      </c>
      <c r="Q17" s="90"/>
      <c r="R17" s="90"/>
      <c r="S17" s="47"/>
      <c r="T17" s="83" t="s">
        <v>101</v>
      </c>
      <c r="U17" s="84"/>
      <c r="V17" s="92">
        <f>X17-Z17</f>
        <v>22.737671232876711</v>
      </c>
      <c r="W17" s="91" t="s">
        <v>54</v>
      </c>
      <c r="X17" s="89">
        <f>Y26*X26/U26+AA26*Z26/U26+AC26*AB26/U26+AE26*AD26/U26+AG26*AF26/U26+AI26*340/U26+AJ26*300/U26+AK26*260/U26+AL26*220/U26+AM26*180/U26+AN26*140/U26+AO26*100/U26+AP26*60/U26+AQ26*20/U26+AS26*AR26/U26</f>
        <v>45.438013698630137</v>
      </c>
      <c r="Y17" s="91" t="s">
        <v>55</v>
      </c>
      <c r="Z17" s="89">
        <f>AU26*20/U26+AV26*60/U26+AW26*100/U26+AX26*140/U26+AY26*180/U26+AZ26*220/U26+BA26*260/U26+BB26*300/U26+BC26*340/U26+BE26*BD26/U26+BG26*BF26/U26+BI26*BH26/U26+BK26*BJ26/U26</f>
        <v>22.700342465753426</v>
      </c>
      <c r="AA17" s="125" t="s">
        <v>105</v>
      </c>
      <c r="AB17" s="47"/>
      <c r="AC17" s="89">
        <f>Y10-AC15</f>
        <v>26.748630136986304</v>
      </c>
    </row>
    <row r="18" spans="1:81" s="9" customFormat="1" ht="17">
      <c r="B18" s="163" t="s">
        <v>114</v>
      </c>
      <c r="C18" s="115"/>
      <c r="D18" s="1"/>
      <c r="E18" s="1"/>
      <c r="F18" s="115"/>
      <c r="G18" s="115"/>
      <c r="H18" s="115"/>
      <c r="I18" s="142"/>
      <c r="J18" s="142"/>
      <c r="P18" s="4" t="s">
        <v>87</v>
      </c>
      <c r="Q18" s="39"/>
      <c r="R18" s="39"/>
      <c r="S18" s="47"/>
      <c r="T18" s="84" t="s">
        <v>100</v>
      </c>
      <c r="U18" s="84"/>
      <c r="V18" s="92">
        <f>X18-Z18</f>
        <v>14.632191780821923</v>
      </c>
      <c r="W18" s="91" t="s">
        <v>54</v>
      </c>
      <c r="X18" s="89">
        <f>Y27*X27/U27+AA27*Z27/U27+AC27*AB27/U27+AE27*AD27/U27+AG27*AF27/U27+AI27*340/U27+AJ27*300/U27+AK27*260/U27+AL27*220/U27+AM27*180/U27+AN27*140/U27+AO27*100/U27+AP27*60/U27+AQ27*20/U27+AS27*AR27/U27</f>
        <v>37.332534246575349</v>
      </c>
      <c r="Y18" s="91" t="s">
        <v>55</v>
      </c>
      <c r="Z18" s="89">
        <f>AU27*20/U27+AV27*60/U27+AW27*100/U27+AX27*140/U27+AY27*180/U27+AZ27*220/U27+BA27*260/U27+BB27*300/U27+BC27*340/U27+BE27*BD27/U27+BG27*BF27/U27+BI27*BH27/U27+BK27*BJ27/U27</f>
        <v>22.700342465753426</v>
      </c>
      <c r="AA18" s="88"/>
      <c r="AB18" s="47"/>
      <c r="AC18" s="89"/>
    </row>
    <row r="19" spans="1:81" s="9" customFormat="1">
      <c r="B19" s="1"/>
      <c r="C19" s="115">
        <v>2.1</v>
      </c>
      <c r="D19" s="115" t="s">
        <v>81</v>
      </c>
      <c r="E19" s="115"/>
      <c r="F19" s="115"/>
      <c r="G19" s="115"/>
      <c r="H19" s="115"/>
      <c r="I19" s="142"/>
      <c r="J19" s="142"/>
      <c r="T19" s="34"/>
      <c r="U19" s="34"/>
      <c r="V19" s="34"/>
      <c r="W19" s="34"/>
      <c r="X19" s="34"/>
      <c r="Y19" s="34"/>
      <c r="Z19" s="33"/>
      <c r="AA19" s="31"/>
      <c r="AB19" s="31"/>
      <c r="AC19" s="31"/>
      <c r="AD19" s="31"/>
    </row>
    <row r="20" spans="1:81" ht="18.350000000000001">
      <c r="B20" s="142"/>
      <c r="C20" s="142"/>
      <c r="D20" s="142"/>
      <c r="E20" s="145"/>
      <c r="F20" s="145"/>
      <c r="G20" s="145"/>
      <c r="H20" s="145"/>
      <c r="I20" s="145"/>
      <c r="J20" s="145"/>
      <c r="Q20" s="2" t="s">
        <v>98</v>
      </c>
      <c r="R20" s="2"/>
      <c r="S20" s="2"/>
      <c r="T20" s="2"/>
      <c r="AS20" s="1"/>
    </row>
    <row r="22" spans="1:81" s="9" customFormat="1" ht="18.350000000000001">
      <c r="P22" s="81"/>
      <c r="Q22" s="36"/>
      <c r="R22" s="37"/>
      <c r="S22" s="81"/>
      <c r="T22" s="4"/>
      <c r="U22" s="4"/>
      <c r="V22" s="38"/>
      <c r="W22" s="38"/>
      <c r="X22" s="38"/>
      <c r="Y22" s="39"/>
      <c r="Z22" s="40"/>
      <c r="AA22" s="40"/>
      <c r="AB22" s="41" t="s">
        <v>24</v>
      </c>
      <c r="AC22" s="40"/>
      <c r="AD22" s="40"/>
      <c r="AE22" s="40"/>
      <c r="AF22" s="40"/>
      <c r="AG22" s="39"/>
      <c r="AH22" s="42"/>
      <c r="AI22" s="44"/>
      <c r="AJ22" s="40"/>
      <c r="AK22" s="40"/>
      <c r="AL22" s="41" t="s">
        <v>30</v>
      </c>
      <c r="AM22" s="40"/>
      <c r="AN22" s="40"/>
      <c r="AO22" s="44" t="s">
        <v>64</v>
      </c>
      <c r="AP22" s="40"/>
      <c r="AQ22" s="43"/>
      <c r="AR22" s="77" t="s">
        <v>40</v>
      </c>
      <c r="AS22" s="44"/>
      <c r="AT22" s="74"/>
      <c r="AU22" s="44"/>
      <c r="AV22" s="40"/>
      <c r="AW22" s="41" t="s">
        <v>41</v>
      </c>
      <c r="AX22" s="40"/>
      <c r="AY22" s="40"/>
      <c r="AZ22" s="44" t="s">
        <v>64</v>
      </c>
      <c r="BA22" s="40"/>
      <c r="BB22" s="40"/>
      <c r="BC22" s="40"/>
      <c r="BD22" s="41" t="s">
        <v>53</v>
      </c>
      <c r="BE22" s="73"/>
      <c r="BF22" s="40" t="s">
        <v>52</v>
      </c>
      <c r="BG22" s="73"/>
      <c r="BH22" s="47"/>
      <c r="BI22" s="40" t="s">
        <v>51</v>
      </c>
      <c r="BJ22" s="40"/>
      <c r="BK22" s="46"/>
      <c r="BL22" s="3"/>
      <c r="BM22" s="45"/>
      <c r="BN22" s="40" t="s">
        <v>57</v>
      </c>
      <c r="BO22" s="48"/>
    </row>
    <row r="23" spans="1:81" s="9" customFormat="1" ht="44.35" customHeight="1">
      <c r="P23" s="79"/>
      <c r="Q23" s="100" t="s">
        <v>5</v>
      </c>
      <c r="R23" s="49" t="s">
        <v>23</v>
      </c>
      <c r="S23" s="82" t="s">
        <v>72</v>
      </c>
      <c r="T23" s="72" t="s">
        <v>61</v>
      </c>
      <c r="U23" s="21" t="s">
        <v>102</v>
      </c>
      <c r="V23" s="21" t="s">
        <v>60</v>
      </c>
      <c r="W23" s="21" t="s">
        <v>103</v>
      </c>
      <c r="X23" s="21" t="s">
        <v>58</v>
      </c>
      <c r="Y23" s="21" t="s">
        <v>29</v>
      </c>
      <c r="Z23" s="21" t="s">
        <v>28</v>
      </c>
      <c r="AA23" s="21" t="s">
        <v>29</v>
      </c>
      <c r="AB23" s="21" t="s">
        <v>27</v>
      </c>
      <c r="AC23" s="21" t="s">
        <v>29</v>
      </c>
      <c r="AD23" s="21" t="s">
        <v>26</v>
      </c>
      <c r="AE23" s="21" t="s">
        <v>29</v>
      </c>
      <c r="AF23" s="21" t="s">
        <v>25</v>
      </c>
      <c r="AG23" s="50" t="s">
        <v>29</v>
      </c>
      <c r="AH23" s="51"/>
      <c r="AI23" s="20" t="s">
        <v>38</v>
      </c>
      <c r="AJ23" s="78" t="s">
        <v>37</v>
      </c>
      <c r="AK23" s="20" t="s">
        <v>36</v>
      </c>
      <c r="AL23" s="20" t="s">
        <v>35</v>
      </c>
      <c r="AM23" s="20" t="s">
        <v>34</v>
      </c>
      <c r="AN23" s="20" t="s">
        <v>33</v>
      </c>
      <c r="AO23" s="20" t="s">
        <v>32</v>
      </c>
      <c r="AP23" s="20" t="s">
        <v>39</v>
      </c>
      <c r="AQ23" s="21" t="s">
        <v>31</v>
      </c>
      <c r="AR23" s="21" t="s">
        <v>62</v>
      </c>
      <c r="AS23" s="50" t="s">
        <v>63</v>
      </c>
      <c r="AT23" s="75"/>
      <c r="AU23" s="21" t="s">
        <v>42</v>
      </c>
      <c r="AV23" s="20" t="s">
        <v>43</v>
      </c>
      <c r="AW23" s="20" t="s">
        <v>44</v>
      </c>
      <c r="AX23" s="20" t="s">
        <v>45</v>
      </c>
      <c r="AY23" s="20" t="s">
        <v>46</v>
      </c>
      <c r="AZ23" s="20" t="s">
        <v>47</v>
      </c>
      <c r="BA23" s="20" t="s">
        <v>48</v>
      </c>
      <c r="BB23" s="20" t="s">
        <v>49</v>
      </c>
      <c r="BC23" s="20" t="s">
        <v>50</v>
      </c>
      <c r="BD23" s="21" t="s">
        <v>65</v>
      </c>
      <c r="BE23" s="50" t="s">
        <v>66</v>
      </c>
      <c r="BF23" s="50" t="s">
        <v>67</v>
      </c>
      <c r="BG23" s="50" t="s">
        <v>68</v>
      </c>
      <c r="BH23" s="21" t="s">
        <v>25</v>
      </c>
      <c r="BI23" s="21" t="s">
        <v>69</v>
      </c>
      <c r="BJ23" s="21" t="s">
        <v>26</v>
      </c>
      <c r="BK23" s="21" t="s">
        <v>63</v>
      </c>
      <c r="BL23" s="69"/>
      <c r="BM23" s="52" t="s">
        <v>54</v>
      </c>
      <c r="BN23" s="53" t="s">
        <v>55</v>
      </c>
      <c r="BO23" s="52" t="s">
        <v>56</v>
      </c>
    </row>
    <row r="24" spans="1:81" s="14" customForma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 t="s">
        <v>84</v>
      </c>
      <c r="Q24" s="10">
        <v>40</v>
      </c>
      <c r="R24" s="12" t="s">
        <v>22</v>
      </c>
      <c r="S24" s="12" t="s">
        <v>0</v>
      </c>
      <c r="T24" s="71">
        <f>BM24+BN24</f>
        <v>45506.745999999992</v>
      </c>
      <c r="U24" s="13">
        <v>292</v>
      </c>
      <c r="V24" s="16">
        <f>U24+13-(Y24*(U24+13-X24)+AA24*(U24+13-Z24)+AC24*(U24+13-AB24)+AE24*(U24+13-AD24)+AG24*(U24+13-AF24))/(Y24+AA24+AC24+AE24+AG24)</f>
        <v>222.81386861313871</v>
      </c>
      <c r="W24" s="67">
        <f>V24/(U24+13)</f>
        <v>0.73053727414143843</v>
      </c>
      <c r="X24" s="10">
        <v>244</v>
      </c>
      <c r="Y24" s="11">
        <v>14.5</v>
      </c>
      <c r="Z24" s="10">
        <v>220</v>
      </c>
      <c r="AA24" s="10">
        <v>8.6</v>
      </c>
      <c r="AB24" s="10">
        <v>157</v>
      </c>
      <c r="AC24" s="10">
        <v>4.3</v>
      </c>
      <c r="AD24" s="10"/>
      <c r="AE24" s="10"/>
      <c r="AF24" s="10"/>
      <c r="AG24" s="11"/>
      <c r="AH24" s="11"/>
      <c r="AI24" s="11"/>
      <c r="AJ24" s="11">
        <v>4.5</v>
      </c>
      <c r="AK24" s="11">
        <v>6.2</v>
      </c>
      <c r="AL24" s="11">
        <v>4.2</v>
      </c>
      <c r="AM24" s="11">
        <v>4.4000000000000004</v>
      </c>
      <c r="AN24" s="11">
        <v>4.5999999999999996</v>
      </c>
      <c r="AO24" s="11">
        <v>4.5999999999999996</v>
      </c>
      <c r="AP24" s="11">
        <v>5.3</v>
      </c>
      <c r="AQ24" s="10">
        <v>6.7</v>
      </c>
      <c r="AR24" s="10">
        <v>280</v>
      </c>
      <c r="AS24" s="10">
        <v>7.5</v>
      </c>
      <c r="AT24" s="76"/>
      <c r="AU24" s="11">
        <v>7.7</v>
      </c>
      <c r="AV24" s="11">
        <v>5.7</v>
      </c>
      <c r="AW24" s="11">
        <v>5.7</v>
      </c>
      <c r="AX24" s="11">
        <v>4.5999999999999996</v>
      </c>
      <c r="AY24" s="11">
        <v>3.6</v>
      </c>
      <c r="AZ24" s="11">
        <v>3.4</v>
      </c>
      <c r="BA24" s="11">
        <v>4.0999999999999996</v>
      </c>
      <c r="BB24" s="11">
        <v>0.5</v>
      </c>
      <c r="BC24" s="11"/>
      <c r="BD24" s="11">
        <v>151</v>
      </c>
      <c r="BE24" s="11">
        <v>6.7</v>
      </c>
      <c r="BF24" s="11">
        <v>249</v>
      </c>
      <c r="BG24" s="11">
        <v>5.2</v>
      </c>
      <c r="BH24" s="11"/>
      <c r="BI24" s="11"/>
      <c r="BJ24" s="11"/>
      <c r="BK24" s="11"/>
      <c r="BL24" s="70"/>
      <c r="BM24" s="13">
        <f>(X24/10)^2*Y24+(Z24/10)^2*AA24+(AB24/10)^2*AC24+(AD24/10)^2*AE24+(AF24/10)^2*AG24+AI24*34^2+AJ24*30^2+AK24*26^2+AL24*22^2+AM24*18^2+AN24*14^2+AO24*10^2+AP24*6^2+AQ24*2^2+(AR24/10)^2*AS24</f>
        <v>33013.82699999999</v>
      </c>
      <c r="BN24" s="13">
        <f>AU24*2^2+AV24*6^2+AW24*10^2+AX24*14^2+AY24*18^2+AZ24*22^2+BA24*26^2+BB24*30^2+BC24*34^2+(BD24/10)^2*BE24+(BF24/10)^2*BG24+(BH24/10)^2*BI24+(BJ24/10)^2*BK24</f>
        <v>12492.919</v>
      </c>
      <c r="BO24" s="13">
        <f t="shared" ref="BO24:BO27" si="14">BM24+BN24</f>
        <v>45506.745999999992</v>
      </c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</row>
    <row r="25" spans="1:81" s="9" customFormat="1">
      <c r="P25" s="4" t="s">
        <v>85</v>
      </c>
      <c r="Q25" s="4"/>
      <c r="R25" s="4"/>
      <c r="S25" s="18" t="s">
        <v>59</v>
      </c>
      <c r="T25" s="19">
        <f>BM25+BN25</f>
        <v>36285.602999999996</v>
      </c>
      <c r="U25" s="19">
        <f>U24</f>
        <v>292</v>
      </c>
      <c r="V25" s="17">
        <f>U25+13-(Y25*(U25+13-X25)+AA25*(U25+13-Z25)+AC25*(U25+13-AB25)+AE25*(U25+13-AD25)+AG25*(U25+13-AF25))/(Y25+AA25+AC25+AE25+AG25)</f>
        <v>84.666666666666657</v>
      </c>
      <c r="W25" s="68">
        <f>V25/(U25+13)</f>
        <v>0.2775956284153005</v>
      </c>
      <c r="X25" s="17"/>
      <c r="Y25" s="17"/>
      <c r="Z25" s="4"/>
      <c r="AA25" s="15"/>
      <c r="AB25" s="4">
        <v>119</v>
      </c>
      <c r="AC25" s="4">
        <v>19.399999999999999</v>
      </c>
      <c r="AD25" s="4">
        <v>85</v>
      </c>
      <c r="AE25" s="4">
        <v>19.399999999999999</v>
      </c>
      <c r="AF25" s="4">
        <v>50</v>
      </c>
      <c r="AG25" s="15">
        <v>19.399999999999999</v>
      </c>
      <c r="AH25" s="15"/>
      <c r="AI25" s="15"/>
      <c r="AJ25" s="15">
        <v>4.5</v>
      </c>
      <c r="AK25" s="15">
        <v>6.2</v>
      </c>
      <c r="AL25" s="15">
        <v>4.2</v>
      </c>
      <c r="AM25" s="15">
        <v>4.4000000000000004</v>
      </c>
      <c r="AN25" s="15">
        <v>4.5999999999999996</v>
      </c>
      <c r="AO25" s="15">
        <v>4.5999999999999996</v>
      </c>
      <c r="AP25" s="15">
        <v>5.3</v>
      </c>
      <c r="AQ25" s="4">
        <v>6.7</v>
      </c>
      <c r="AR25" s="4">
        <v>280</v>
      </c>
      <c r="AS25" s="4">
        <v>7.5</v>
      </c>
      <c r="AT25" s="15"/>
      <c r="AU25" s="15">
        <v>7.7</v>
      </c>
      <c r="AV25" s="15">
        <v>5.7</v>
      </c>
      <c r="AW25" s="15">
        <v>5.7</v>
      </c>
      <c r="AX25" s="15">
        <v>4.5999999999999996</v>
      </c>
      <c r="AY25" s="15">
        <v>3.6</v>
      </c>
      <c r="AZ25" s="15">
        <v>3.4</v>
      </c>
      <c r="BA25" s="15">
        <v>4.0999999999999996</v>
      </c>
      <c r="BB25" s="15">
        <v>0.5</v>
      </c>
      <c r="BC25" s="15"/>
      <c r="BD25" s="15">
        <v>151</v>
      </c>
      <c r="BE25" s="15">
        <v>6.7</v>
      </c>
      <c r="BF25" s="15">
        <v>249</v>
      </c>
      <c r="BG25" s="15">
        <v>5.2</v>
      </c>
      <c r="BH25" s="15"/>
      <c r="BI25" s="15"/>
      <c r="BJ25" s="15"/>
      <c r="BK25" s="15"/>
      <c r="BL25" s="31"/>
      <c r="BM25" s="19">
        <f t="shared" ref="BM25:BM27" si="15">(X25/10)^2*Y25+(Z25/10)^2*AA25+(AB25/10)^2*AC25+(AD25/10)^2*AE25+(AF25/10)^2*AG25+AI25*34^2+AJ25*30^2+AK25*26^2+AL25*22^2+AM25*18^2+AN25*14^2+AO25*10^2+AP25*6^2+AQ25*2^2+(AR25/10)^2*AS25</f>
        <v>23792.683999999997</v>
      </c>
      <c r="BN25" s="19">
        <f>AU25*2^2+AV25*6^2+AW25*10^2+AX25*14^2+AY25*18^2+AZ25*22^2+BA25*26^2+BB25*30^2+BC25*34^2+(BD25/10)^2*BE25+(BF25/10)^2*BG25+(BH25/10)^2*BI25+(BJ25/10)^2*BK25</f>
        <v>12492.919</v>
      </c>
      <c r="BO25" s="19">
        <f t="shared" ref="BO25" si="16">BM25+BN25</f>
        <v>36285.602999999996</v>
      </c>
    </row>
    <row r="26" spans="1:81" s="9" customFormat="1">
      <c r="P26" s="4" t="s">
        <v>86</v>
      </c>
      <c r="Q26" s="4"/>
      <c r="R26" s="4"/>
      <c r="S26" s="18" t="s">
        <v>104</v>
      </c>
      <c r="T26" s="19">
        <f>BM26+BN26</f>
        <v>39761.521999999997</v>
      </c>
      <c r="U26" s="19">
        <f t="shared" ref="U26:U27" si="17">U25</f>
        <v>292</v>
      </c>
      <c r="V26" s="17">
        <f>U26+13-(Y26*(U26+13-X26)+AA26*(U26+13-Z26)+AC26*(U26+13-AB26)+AE26*(U26+13-AD26)+AG26*(U26+13-AF26))/(Y26+AA26+AC26+AE26+AG26)</f>
        <v>152.75232198142413</v>
      </c>
      <c r="W26" s="68">
        <f>V26/(U26+13)</f>
        <v>0.5008272851849972</v>
      </c>
      <c r="X26" s="17"/>
      <c r="Y26" s="17"/>
      <c r="Z26" s="4">
        <v>220</v>
      </c>
      <c r="AA26" s="15">
        <v>8.6</v>
      </c>
      <c r="AB26" s="4">
        <v>157</v>
      </c>
      <c r="AC26" s="4">
        <v>4.3</v>
      </c>
      <c r="AD26" s="4">
        <v>122</v>
      </c>
      <c r="AE26" s="4">
        <v>19.399999999999999</v>
      </c>
      <c r="AF26" s="4"/>
      <c r="AG26" s="15"/>
      <c r="AH26" s="15"/>
      <c r="AI26" s="15"/>
      <c r="AJ26" s="15">
        <v>4.5</v>
      </c>
      <c r="AK26" s="15">
        <v>6.2</v>
      </c>
      <c r="AL26" s="15">
        <v>4.2</v>
      </c>
      <c r="AM26" s="15">
        <v>4.4000000000000004</v>
      </c>
      <c r="AN26" s="15">
        <v>4.5999999999999996</v>
      </c>
      <c r="AO26" s="15">
        <v>4.5999999999999996</v>
      </c>
      <c r="AP26" s="15">
        <v>5.3</v>
      </c>
      <c r="AQ26" s="4">
        <v>6.7</v>
      </c>
      <c r="AR26" s="4">
        <v>280</v>
      </c>
      <c r="AS26" s="4">
        <v>7.5</v>
      </c>
      <c r="AT26" s="15"/>
      <c r="AU26" s="15">
        <v>7.7</v>
      </c>
      <c r="AV26" s="15">
        <v>5.7</v>
      </c>
      <c r="AW26" s="15">
        <v>5.7</v>
      </c>
      <c r="AX26" s="15">
        <v>4.5999999999999996</v>
      </c>
      <c r="AY26" s="15">
        <v>3.6</v>
      </c>
      <c r="AZ26" s="15">
        <v>3.4</v>
      </c>
      <c r="BA26" s="15">
        <v>4.0999999999999996</v>
      </c>
      <c r="BB26" s="15">
        <v>0.5</v>
      </c>
      <c r="BC26" s="15"/>
      <c r="BD26" s="15">
        <v>151</v>
      </c>
      <c r="BE26" s="15">
        <v>6.7</v>
      </c>
      <c r="BF26" s="15">
        <v>249</v>
      </c>
      <c r="BG26" s="15">
        <v>5.2</v>
      </c>
      <c r="BH26" s="15"/>
      <c r="BI26" s="15"/>
      <c r="BJ26" s="15"/>
      <c r="BK26" s="15"/>
      <c r="BL26" s="31"/>
      <c r="BM26" s="19">
        <f t="shared" si="15"/>
        <v>27268.602999999996</v>
      </c>
      <c r="BN26" s="19">
        <f>AU26*2^2+AV26*6^2+AW26*10^2+AX26*14^2+AY26*18^2+AZ26*22^2+BA26*26^2+BB26*30^2+BC26*34^2+(BD26/10)^2*BE26+(BF26/10)^2*BG26+(BH26/10)^2*BI26+(BJ26/10)^2*BK26</f>
        <v>12492.919</v>
      </c>
      <c r="BO26" s="19">
        <f t="shared" si="14"/>
        <v>39761.521999999997</v>
      </c>
    </row>
    <row r="27" spans="1:81" s="9" customFormat="1">
      <c r="P27" s="4" t="s">
        <v>87</v>
      </c>
      <c r="Q27" s="4"/>
      <c r="R27" s="4"/>
      <c r="S27" s="18" t="s">
        <v>88</v>
      </c>
      <c r="T27" s="19">
        <f>BM27+BN27</f>
        <v>36874.025999999998</v>
      </c>
      <c r="U27" s="19">
        <f t="shared" si="17"/>
        <v>292</v>
      </c>
      <c r="V27" s="17"/>
      <c r="W27" s="68"/>
      <c r="X27" s="17"/>
      <c r="Y27" s="17"/>
      <c r="Z27" s="4">
        <v>220</v>
      </c>
      <c r="AA27" s="15">
        <v>8.6</v>
      </c>
      <c r="AB27" s="4">
        <v>157</v>
      </c>
      <c r="AC27" s="4">
        <v>4.3</v>
      </c>
      <c r="AD27" s="4"/>
      <c r="AE27" s="4"/>
      <c r="AF27" s="4"/>
      <c r="AG27" s="15"/>
      <c r="AH27" s="15"/>
      <c r="AI27" s="15"/>
      <c r="AJ27" s="15">
        <v>4.5</v>
      </c>
      <c r="AK27" s="15">
        <v>6.2</v>
      </c>
      <c r="AL27" s="15">
        <v>4.2</v>
      </c>
      <c r="AM27" s="15">
        <v>4.4000000000000004</v>
      </c>
      <c r="AN27" s="15">
        <v>4.5999999999999996</v>
      </c>
      <c r="AO27" s="15">
        <v>4.5999999999999996</v>
      </c>
      <c r="AP27" s="15">
        <v>5.3</v>
      </c>
      <c r="AQ27" s="4">
        <v>6.7</v>
      </c>
      <c r="AR27" s="4">
        <v>280</v>
      </c>
      <c r="AS27" s="4">
        <v>7.5</v>
      </c>
      <c r="AT27" s="15"/>
      <c r="AU27" s="15">
        <v>7.7</v>
      </c>
      <c r="AV27" s="15">
        <v>5.7</v>
      </c>
      <c r="AW27" s="15">
        <v>5.7</v>
      </c>
      <c r="AX27" s="15">
        <v>4.5999999999999996</v>
      </c>
      <c r="AY27" s="15">
        <v>3.6</v>
      </c>
      <c r="AZ27" s="15">
        <v>3.4</v>
      </c>
      <c r="BA27" s="15">
        <v>4.0999999999999996</v>
      </c>
      <c r="BB27" s="15">
        <v>0.5</v>
      </c>
      <c r="BC27" s="15"/>
      <c r="BD27" s="15">
        <v>151</v>
      </c>
      <c r="BE27" s="15">
        <v>6.7</v>
      </c>
      <c r="BF27" s="15">
        <v>249</v>
      </c>
      <c r="BG27" s="15">
        <v>5.2</v>
      </c>
      <c r="BH27" s="15"/>
      <c r="BI27" s="15"/>
      <c r="BJ27" s="15"/>
      <c r="BK27" s="15"/>
      <c r="BL27" s="31"/>
      <c r="BM27" s="19">
        <f t="shared" si="15"/>
        <v>24381.106999999996</v>
      </c>
      <c r="BN27" s="19">
        <f>AU27*2^2+AV27*6^2+AW27*10^2+AX27*14^2+AY27*18^2+AZ27*22^2+BA27*26^2+BB27*30^2+BC27*34^2+(BD27/10)^2*BE27+(BF27/10)^2*BG27+(BH27/10)^2*BI27+(BJ27/10)^2*BK27</f>
        <v>12492.919</v>
      </c>
      <c r="BO27" s="19">
        <f t="shared" si="14"/>
        <v>36874.025999999998</v>
      </c>
    </row>
    <row r="28" spans="1:81">
      <c r="H28" s="128"/>
      <c r="I28" s="128"/>
      <c r="J28" s="114"/>
    </row>
    <row r="29" spans="1:81">
      <c r="H29" s="113"/>
      <c r="J29" s="114"/>
      <c r="AE29" s="7"/>
      <c r="AF29" s="7"/>
      <c r="AG29" s="7"/>
      <c r="AH29" s="7"/>
      <c r="AI29" s="7"/>
      <c r="AJ29" s="7"/>
      <c r="AK29" s="7"/>
      <c r="AL29" s="8"/>
      <c r="AM29" s="8"/>
    </row>
    <row r="30" spans="1:81">
      <c r="AE30" s="7"/>
      <c r="AF30" s="7"/>
      <c r="AG30" s="7"/>
      <c r="AH30" s="8"/>
      <c r="AI30" s="109"/>
      <c r="AJ30" s="7"/>
      <c r="AK30" s="7"/>
      <c r="AL30" s="8"/>
      <c r="AM30" s="8"/>
    </row>
    <row r="31" spans="1:81">
      <c r="AE31" s="8"/>
      <c r="AF31" s="8"/>
      <c r="AG31" s="8"/>
      <c r="AH31" s="8"/>
      <c r="AI31" s="8"/>
      <c r="AJ31" s="8"/>
      <c r="AK31" s="8"/>
      <c r="AL31" s="8"/>
      <c r="AM31" s="8"/>
    </row>
    <row r="32" spans="1:81" s="9" customFormat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56"/>
  <sheetViews>
    <sheetView tabSelected="1" workbookViewId="0">
      <selection activeCell="C3" sqref="C3"/>
    </sheetView>
  </sheetViews>
  <sheetFormatPr defaultRowHeight="12.9"/>
  <cols>
    <col min="1" max="1" width="5.625" customWidth="1"/>
    <col min="2" max="2" width="4.625" customWidth="1"/>
    <col min="3" max="3" width="17.875" customWidth="1"/>
    <col min="4" max="4" width="19.5" customWidth="1"/>
    <col min="5" max="5" width="6.5" customWidth="1"/>
    <col min="6" max="10" width="3.875" customWidth="1"/>
    <col min="11" max="23" width="4" customWidth="1"/>
    <col min="24" max="24" width="11.5" customWidth="1"/>
  </cols>
  <sheetData>
    <row r="2" spans="2:23" ht="21.1">
      <c r="C2" s="181" t="s">
        <v>195</v>
      </c>
      <c r="U2" t="s">
        <v>151</v>
      </c>
    </row>
    <row r="3" spans="2:23" ht="20.399999999999999" customHeight="1">
      <c r="C3" s="181"/>
    </row>
    <row r="4" spans="2:23" ht="21.1" customHeight="1">
      <c r="C4" s="182" t="s">
        <v>190</v>
      </c>
      <c r="E4" s="185"/>
      <c r="F4" s="187"/>
      <c r="G4" s="187"/>
      <c r="H4" s="187"/>
      <c r="I4" s="187"/>
      <c r="J4" s="187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17"/>
    </row>
    <row r="5" spans="2:23" ht="21.6" customHeight="1">
      <c r="C5" s="184" t="s">
        <v>191</v>
      </c>
      <c r="E5" s="186"/>
      <c r="F5" s="188"/>
      <c r="G5" s="188"/>
      <c r="H5" s="188"/>
      <c r="I5" s="188"/>
      <c r="J5" s="188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17"/>
    </row>
    <row r="6" spans="2:23" ht="22.75" customHeight="1">
      <c r="C6" s="182" t="s">
        <v>192</v>
      </c>
      <c r="E6" s="221" t="s">
        <v>157</v>
      </c>
      <c r="F6" s="189"/>
      <c r="G6" s="189"/>
      <c r="H6" s="189"/>
      <c r="I6" s="189"/>
      <c r="J6" s="189"/>
      <c r="K6" s="179"/>
      <c r="L6" s="179"/>
      <c r="M6" s="179"/>
      <c r="N6" s="179"/>
      <c r="O6" s="222" t="s">
        <v>158</v>
      </c>
      <c r="P6" s="179"/>
      <c r="Q6" s="179"/>
      <c r="R6" s="179"/>
      <c r="S6" s="179"/>
      <c r="T6" s="179"/>
      <c r="U6" s="179"/>
      <c r="V6" s="179"/>
      <c r="W6" s="117"/>
    </row>
    <row r="7" spans="2:23" ht="17.350000000000001" customHeight="1">
      <c r="D7" s="182"/>
      <c r="E7" s="182"/>
      <c r="F7" s="182"/>
      <c r="G7" s="182"/>
      <c r="H7" s="182"/>
      <c r="I7" s="182"/>
      <c r="J7" s="18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28.2" customHeight="1">
      <c r="B8" s="215" t="s">
        <v>154</v>
      </c>
    </row>
    <row r="9" spans="2:23" ht="57.6" customHeight="1">
      <c r="C9" s="197" t="s">
        <v>184</v>
      </c>
      <c r="D9" s="204" t="s">
        <v>189</v>
      </c>
      <c r="E9" s="131"/>
      <c r="F9" s="193"/>
      <c r="G9" s="193"/>
      <c r="H9" s="193"/>
      <c r="I9" s="193"/>
      <c r="J9" s="193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17"/>
    </row>
    <row r="10" spans="2:23" ht="35.35" customHeight="1">
      <c r="C10" s="199"/>
      <c r="D10" s="200" t="s">
        <v>188</v>
      </c>
      <c r="E10" s="131"/>
      <c r="F10" s="195"/>
      <c r="G10" s="195"/>
      <c r="H10" s="195"/>
      <c r="I10" s="195"/>
      <c r="J10" s="195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17"/>
    </row>
    <row r="11" spans="2:23" ht="33.65" customHeight="1">
      <c r="C11" s="197" t="s">
        <v>185</v>
      </c>
      <c r="D11" s="217" t="s">
        <v>127</v>
      </c>
      <c r="E11" s="201"/>
      <c r="F11" s="194"/>
      <c r="G11" s="194"/>
      <c r="H11" s="194"/>
      <c r="I11" s="194"/>
      <c r="J11" s="194"/>
      <c r="K11" s="179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5"/>
    </row>
    <row r="12" spans="2:23" ht="30.1" customHeight="1">
      <c r="C12" s="198"/>
      <c r="D12" s="217" t="s">
        <v>128</v>
      </c>
      <c r="E12" s="201"/>
      <c r="F12" s="194"/>
      <c r="G12" s="194"/>
      <c r="H12" s="194"/>
      <c r="I12" s="194"/>
      <c r="J12" s="194"/>
      <c r="K12" s="179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2"/>
    </row>
    <row r="13" spans="2:23" ht="30.1" customHeight="1">
      <c r="C13" s="198"/>
      <c r="D13" s="217" t="s">
        <v>129</v>
      </c>
      <c r="E13" s="201"/>
      <c r="F13" s="194"/>
      <c r="G13" s="194"/>
      <c r="H13" s="194"/>
      <c r="I13" s="194"/>
      <c r="J13" s="194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17"/>
    </row>
    <row r="14" spans="2:23" ht="32.950000000000003" customHeight="1">
      <c r="C14" s="198"/>
      <c r="D14" s="217" t="s">
        <v>186</v>
      </c>
      <c r="E14" s="201"/>
      <c r="F14" s="194"/>
      <c r="G14" s="194"/>
      <c r="H14" s="194"/>
      <c r="I14" s="194"/>
      <c r="J14" s="194"/>
      <c r="K14" s="179"/>
      <c r="L14" s="179"/>
      <c r="M14" s="179"/>
      <c r="N14" s="179"/>
      <c r="O14" s="179"/>
      <c r="P14" s="179"/>
      <c r="Q14" s="179"/>
      <c r="R14" s="178"/>
      <c r="S14" s="178"/>
      <c r="T14" s="178"/>
      <c r="U14" s="178"/>
      <c r="V14" s="178"/>
      <c r="W14" s="175"/>
    </row>
    <row r="15" spans="2:23" ht="32.450000000000003" customHeight="1">
      <c r="C15" s="198"/>
      <c r="D15" s="200" t="s">
        <v>187</v>
      </c>
      <c r="E15" s="201"/>
      <c r="F15" s="194"/>
      <c r="G15" s="194"/>
      <c r="H15" s="194"/>
      <c r="I15" s="194"/>
      <c r="J15" s="194"/>
      <c r="K15" s="179"/>
      <c r="L15" s="179"/>
      <c r="M15" s="179"/>
      <c r="N15" s="179"/>
      <c r="O15" s="179"/>
      <c r="P15" s="179"/>
      <c r="Q15" s="179"/>
      <c r="R15" s="178"/>
      <c r="S15" s="178"/>
      <c r="T15" s="178"/>
      <c r="U15" s="178"/>
      <c r="V15" s="178"/>
      <c r="W15" s="175"/>
    </row>
    <row r="16" spans="2:23" ht="33.65" customHeight="1">
      <c r="C16" s="192"/>
      <c r="D16" s="216" t="s">
        <v>156</v>
      </c>
      <c r="E16" s="201"/>
      <c r="F16" s="214"/>
      <c r="G16" s="194"/>
      <c r="H16" s="194"/>
      <c r="I16" s="194"/>
      <c r="J16" s="194"/>
      <c r="K16" s="179"/>
      <c r="L16" s="179"/>
      <c r="M16" s="179"/>
      <c r="N16" s="179"/>
      <c r="O16" s="179"/>
      <c r="P16" s="179"/>
      <c r="Q16" s="179"/>
      <c r="R16" s="178"/>
      <c r="S16" s="178"/>
      <c r="T16" s="178"/>
      <c r="U16" s="178"/>
      <c r="V16" s="178"/>
      <c r="W16" s="175"/>
    </row>
    <row r="17" spans="2:23" ht="44.35" customHeight="1">
      <c r="C17" s="201" t="s">
        <v>155</v>
      </c>
      <c r="D17" s="179"/>
      <c r="E17" s="194"/>
      <c r="F17" s="214"/>
      <c r="G17" s="194"/>
      <c r="H17" s="194"/>
      <c r="I17" s="194"/>
      <c r="J17" s="194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17"/>
    </row>
    <row r="18" spans="2:23">
      <c r="E18" s="170"/>
      <c r="F18" s="170"/>
      <c r="G18" s="170"/>
      <c r="H18" s="170"/>
      <c r="I18" s="170"/>
      <c r="J18" s="170"/>
    </row>
    <row r="19" spans="2:23" ht="24.65" customHeight="1">
      <c r="B19" s="215" t="s">
        <v>142</v>
      </c>
      <c r="E19" s="170"/>
      <c r="F19" s="219" t="s">
        <v>193</v>
      </c>
      <c r="G19" s="170"/>
      <c r="H19" s="170"/>
      <c r="I19" s="170"/>
      <c r="J19" s="170"/>
      <c r="U19" s="196" t="s">
        <v>152</v>
      </c>
    </row>
    <row r="20" spans="2:23">
      <c r="E20" s="205"/>
      <c r="F20" s="191"/>
      <c r="G20" s="203" t="s">
        <v>145</v>
      </c>
      <c r="H20" s="194"/>
      <c r="I20" s="194"/>
      <c r="J20" s="194"/>
      <c r="K20" s="117"/>
      <c r="L20" s="176"/>
      <c r="M20" s="203" t="s">
        <v>143</v>
      </c>
      <c r="N20" s="179"/>
      <c r="O20" s="179"/>
      <c r="P20" s="179"/>
      <c r="Q20" s="117"/>
      <c r="R20" s="176"/>
      <c r="S20" s="179" t="s">
        <v>144</v>
      </c>
      <c r="T20" s="179"/>
      <c r="U20" s="179"/>
      <c r="V20" s="179"/>
      <c r="W20" s="117"/>
    </row>
    <row r="21" spans="2:23">
      <c r="E21" s="220" t="s">
        <v>159</v>
      </c>
      <c r="F21" s="183" t="s">
        <v>146</v>
      </c>
      <c r="G21" s="183" t="s">
        <v>147</v>
      </c>
      <c r="H21" s="183" t="s">
        <v>22</v>
      </c>
      <c r="I21" s="183" t="s">
        <v>148</v>
      </c>
      <c r="J21" s="183" t="s">
        <v>149</v>
      </c>
      <c r="K21" s="171" t="s">
        <v>150</v>
      </c>
      <c r="L21" s="183" t="s">
        <v>146</v>
      </c>
      <c r="M21" s="183" t="s">
        <v>147</v>
      </c>
      <c r="N21" s="183" t="s">
        <v>22</v>
      </c>
      <c r="O21" s="183" t="s">
        <v>148</v>
      </c>
      <c r="P21" s="183" t="s">
        <v>149</v>
      </c>
      <c r="Q21" s="171" t="s">
        <v>150</v>
      </c>
      <c r="R21" s="183" t="s">
        <v>146</v>
      </c>
      <c r="S21" s="183" t="s">
        <v>147</v>
      </c>
      <c r="T21" s="183" t="s">
        <v>22</v>
      </c>
      <c r="U21" s="183" t="s">
        <v>148</v>
      </c>
      <c r="V21" s="183" t="s">
        <v>149</v>
      </c>
      <c r="W21" s="171" t="s">
        <v>150</v>
      </c>
    </row>
    <row r="22" spans="2:23" ht="26.35" customHeight="1">
      <c r="C22" s="201" t="s">
        <v>178</v>
      </c>
      <c r="D22" s="233" t="s">
        <v>137</v>
      </c>
      <c r="E22" s="131"/>
      <c r="F22" s="131"/>
      <c r="G22" s="193"/>
      <c r="H22" s="193"/>
      <c r="I22" s="193"/>
      <c r="J22" s="193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2"/>
    </row>
    <row r="23" spans="2:23" ht="26.35" customHeight="1">
      <c r="C23" s="201" t="s">
        <v>179</v>
      </c>
      <c r="D23" s="204"/>
      <c r="E23" s="131"/>
      <c r="F23" s="131"/>
      <c r="G23" s="193"/>
      <c r="H23" s="193"/>
      <c r="I23" s="193"/>
      <c r="J23" s="193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17"/>
    </row>
    <row r="24" spans="2:23" ht="17.350000000000001" customHeight="1">
      <c r="C24" s="231" t="s">
        <v>180</v>
      </c>
      <c r="D24" s="231" t="s">
        <v>171</v>
      </c>
      <c r="E24" s="191"/>
      <c r="F24" s="206"/>
      <c r="G24" s="207"/>
      <c r="H24" s="207"/>
      <c r="I24" s="207"/>
      <c r="J24" s="207"/>
      <c r="K24" s="208"/>
      <c r="L24" s="47"/>
      <c r="M24" s="47"/>
      <c r="N24" s="47"/>
      <c r="O24" s="47"/>
      <c r="P24" s="47"/>
      <c r="Q24" s="48"/>
      <c r="R24" s="47"/>
      <c r="S24" s="47"/>
      <c r="T24" s="47"/>
      <c r="U24" s="47"/>
      <c r="V24" s="47"/>
      <c r="W24" s="48"/>
    </row>
    <row r="25" spans="2:23" ht="18" customHeight="1">
      <c r="C25" s="231" t="s">
        <v>181</v>
      </c>
      <c r="D25" s="235"/>
      <c r="E25" s="191"/>
      <c r="F25" s="206"/>
      <c r="G25" s="207"/>
      <c r="H25" s="207"/>
      <c r="I25" s="207"/>
      <c r="J25" s="207"/>
      <c r="K25" s="209"/>
      <c r="L25" s="47"/>
      <c r="M25" s="47"/>
      <c r="N25" s="47"/>
      <c r="O25" s="47"/>
      <c r="P25" s="47"/>
      <c r="Q25" s="48"/>
      <c r="R25" s="47"/>
      <c r="S25" s="47"/>
      <c r="T25" s="47"/>
      <c r="U25" s="47"/>
      <c r="V25" s="47"/>
      <c r="W25" s="48"/>
    </row>
    <row r="26" spans="2:23" ht="18" customHeight="1">
      <c r="C26" s="231" t="s">
        <v>182</v>
      </c>
      <c r="D26" s="231" t="s">
        <v>172</v>
      </c>
      <c r="E26" s="191"/>
      <c r="F26" s="206"/>
      <c r="G26" s="207"/>
      <c r="H26" s="207"/>
      <c r="I26" s="207"/>
      <c r="J26" s="207"/>
      <c r="K26" s="209"/>
      <c r="L26" s="47"/>
      <c r="M26" s="47"/>
      <c r="N26" s="47"/>
      <c r="O26" s="47"/>
      <c r="P26" s="47"/>
      <c r="Q26" s="48"/>
      <c r="R26" s="47"/>
      <c r="S26" s="47"/>
      <c r="T26" s="47"/>
      <c r="U26" s="47"/>
      <c r="V26" s="47"/>
      <c r="W26" s="48"/>
    </row>
    <row r="27" spans="2:23" ht="17.350000000000001" customHeight="1">
      <c r="C27" s="232" t="s">
        <v>183</v>
      </c>
      <c r="D27" s="237" t="s">
        <v>173</v>
      </c>
      <c r="E27" s="191"/>
      <c r="F27" s="183"/>
      <c r="G27" s="183"/>
      <c r="H27" s="183"/>
      <c r="I27" s="183"/>
      <c r="J27" s="183"/>
      <c r="K27" s="171"/>
      <c r="L27" s="48"/>
      <c r="M27" s="48"/>
      <c r="N27" s="48"/>
      <c r="O27" s="48"/>
      <c r="P27" s="48"/>
      <c r="Q27" s="48"/>
      <c r="R27" s="206"/>
      <c r="S27" s="207"/>
      <c r="T27" s="207"/>
      <c r="U27" s="207"/>
      <c r="V27" s="207"/>
      <c r="W27" s="209"/>
    </row>
    <row r="28" spans="2:23" ht="16.850000000000001" customHeight="1">
      <c r="C28" s="173"/>
      <c r="D28" s="238" t="s">
        <v>174</v>
      </c>
      <c r="E28" s="191"/>
      <c r="F28" s="183"/>
      <c r="G28" s="183"/>
      <c r="H28" s="183"/>
      <c r="I28" s="183"/>
      <c r="J28" s="183"/>
      <c r="K28" s="171"/>
      <c r="L28" s="202"/>
      <c r="M28" s="202"/>
      <c r="N28" s="202"/>
      <c r="O28" s="202"/>
      <c r="P28" s="202"/>
      <c r="Q28" s="202"/>
      <c r="R28" s="206"/>
      <c r="S28" s="207"/>
      <c r="T28" s="207"/>
      <c r="U28" s="207"/>
      <c r="V28" s="207"/>
      <c r="W28" s="209"/>
    </row>
    <row r="29" spans="2:23" ht="18" customHeight="1">
      <c r="C29" s="173"/>
      <c r="D29" s="236" t="s">
        <v>20</v>
      </c>
      <c r="E29" s="191"/>
      <c r="F29" s="206"/>
      <c r="G29" s="207"/>
      <c r="H29" s="207"/>
      <c r="I29" s="207"/>
      <c r="J29" s="207"/>
      <c r="K29" s="209"/>
      <c r="L29" s="202"/>
      <c r="M29" s="202"/>
      <c r="N29" s="202"/>
      <c r="O29" s="202"/>
      <c r="P29" s="202"/>
      <c r="Q29" s="202"/>
      <c r="R29" s="48"/>
      <c r="S29" s="48"/>
      <c r="T29" s="48"/>
      <c r="U29" s="48"/>
      <c r="V29" s="48"/>
      <c r="W29" s="48"/>
    </row>
    <row r="30" spans="2:23" ht="17.350000000000001" customHeight="1">
      <c r="C30" s="173"/>
      <c r="D30" s="236" t="s">
        <v>175</v>
      </c>
      <c r="E30" s="191"/>
      <c r="F30" s="183"/>
      <c r="G30" s="183"/>
      <c r="H30" s="183"/>
      <c r="I30" s="183"/>
      <c r="J30" s="183"/>
      <c r="K30" s="180"/>
      <c r="L30" s="206"/>
      <c r="M30" s="207"/>
      <c r="N30" s="207"/>
      <c r="O30" s="207"/>
      <c r="P30" s="207"/>
      <c r="Q30" s="209"/>
      <c r="R30" s="206"/>
      <c r="S30" s="207"/>
      <c r="T30" s="207"/>
      <c r="U30" s="207"/>
      <c r="V30" s="207"/>
      <c r="W30" s="209"/>
    </row>
    <row r="31" spans="2:23">
      <c r="C31" s="173"/>
      <c r="D31" s="238" t="s">
        <v>130</v>
      </c>
      <c r="E31" s="190" t="s">
        <v>159</v>
      </c>
      <c r="F31" s="206"/>
      <c r="G31" s="207"/>
      <c r="H31" s="207"/>
      <c r="I31" s="207"/>
      <c r="J31" s="207"/>
      <c r="K31" s="209"/>
      <c r="L31" s="206"/>
      <c r="M31" s="207"/>
      <c r="N31" s="207"/>
      <c r="O31" s="207"/>
      <c r="P31" s="207"/>
      <c r="Q31" s="209"/>
      <c r="R31" s="48"/>
      <c r="S31" s="48"/>
      <c r="T31" s="48"/>
      <c r="U31" s="48"/>
      <c r="V31" s="48"/>
      <c r="W31" s="48"/>
    </row>
    <row r="32" spans="2:23" ht="16.149999999999999" customHeight="1">
      <c r="C32" s="173"/>
      <c r="D32" s="238" t="s">
        <v>167</v>
      </c>
      <c r="E32" s="191"/>
      <c r="F32" s="206"/>
      <c r="G32" s="207"/>
      <c r="H32" s="207"/>
      <c r="I32" s="207"/>
      <c r="J32" s="207"/>
      <c r="K32" s="209"/>
      <c r="L32" s="47"/>
      <c r="M32" s="47"/>
      <c r="N32" s="47"/>
      <c r="O32" s="47"/>
      <c r="P32" s="47"/>
      <c r="Q32" s="48"/>
      <c r="R32" s="47"/>
      <c r="S32" s="47"/>
      <c r="T32" s="47"/>
      <c r="U32" s="47"/>
      <c r="V32" s="47"/>
      <c r="W32" s="48"/>
    </row>
    <row r="33" spans="2:23" ht="16.149999999999999" customHeight="1">
      <c r="C33" s="173"/>
      <c r="D33" s="239" t="s">
        <v>168</v>
      </c>
      <c r="E33" s="191"/>
      <c r="F33" s="206"/>
      <c r="G33" s="207"/>
      <c r="H33" s="207"/>
      <c r="I33" s="207"/>
      <c r="J33" s="207"/>
      <c r="K33" s="209"/>
      <c r="L33" s="47"/>
      <c r="M33" s="47"/>
      <c r="N33" s="47"/>
      <c r="O33" s="47"/>
      <c r="P33" s="47"/>
      <c r="Q33" s="48"/>
      <c r="R33" s="47"/>
      <c r="S33" s="47"/>
      <c r="T33" s="47"/>
      <c r="U33" s="47"/>
      <c r="V33" s="47"/>
      <c r="W33" s="48"/>
    </row>
    <row r="34" spans="2:23" ht="18.7" customHeight="1">
      <c r="C34" s="241" t="s">
        <v>194</v>
      </c>
      <c r="D34" s="238" t="s">
        <v>169</v>
      </c>
      <c r="E34" s="191"/>
      <c r="F34" s="206"/>
      <c r="G34" s="207"/>
      <c r="H34" s="207"/>
      <c r="I34" s="207"/>
      <c r="J34" s="207"/>
      <c r="K34" s="20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2:23" ht="16.850000000000001" customHeight="1">
      <c r="C35" s="173"/>
      <c r="D35" s="238" t="s">
        <v>170</v>
      </c>
      <c r="E35" s="191"/>
      <c r="F35" s="183"/>
      <c r="G35" s="183"/>
      <c r="H35" s="183"/>
      <c r="I35" s="183"/>
      <c r="J35" s="183"/>
      <c r="K35" s="180"/>
      <c r="L35" s="206"/>
      <c r="M35" s="207"/>
      <c r="N35" s="207"/>
      <c r="O35" s="207"/>
      <c r="P35" s="207"/>
      <c r="Q35" s="209"/>
      <c r="R35" s="206"/>
      <c r="S35" s="207"/>
      <c r="T35" s="207"/>
      <c r="U35" s="207"/>
      <c r="V35" s="207"/>
      <c r="W35" s="209"/>
    </row>
    <row r="36" spans="2:23">
      <c r="C36" s="173"/>
      <c r="D36" s="238" t="s">
        <v>131</v>
      </c>
      <c r="E36" s="190" t="s">
        <v>159</v>
      </c>
      <c r="F36" s="206"/>
      <c r="G36" s="207"/>
      <c r="H36" s="207"/>
      <c r="I36" s="207"/>
      <c r="J36" s="207"/>
      <c r="K36" s="209"/>
      <c r="L36" s="206"/>
      <c r="M36" s="207"/>
      <c r="N36" s="207"/>
      <c r="O36" s="207"/>
      <c r="P36" s="207"/>
      <c r="Q36" s="209"/>
      <c r="R36" s="48"/>
      <c r="S36" s="48"/>
      <c r="T36" s="48"/>
      <c r="U36" s="48"/>
      <c r="V36" s="48"/>
      <c r="W36" s="48"/>
    </row>
    <row r="37" spans="2:23">
      <c r="C37" s="173"/>
      <c r="D37" s="238" t="s">
        <v>132</v>
      </c>
      <c r="E37" s="190" t="s">
        <v>159</v>
      </c>
      <c r="F37" s="206"/>
      <c r="G37" s="207"/>
      <c r="H37" s="207"/>
      <c r="I37" s="207"/>
      <c r="J37" s="207"/>
      <c r="K37" s="209"/>
      <c r="L37" s="206"/>
      <c r="M37" s="207"/>
      <c r="N37" s="207"/>
      <c r="O37" s="207"/>
      <c r="P37" s="207"/>
      <c r="Q37" s="209"/>
      <c r="R37" s="48"/>
      <c r="S37" s="48"/>
      <c r="T37" s="48"/>
      <c r="U37" s="48"/>
      <c r="V37" s="48"/>
      <c r="W37" s="48"/>
    </row>
    <row r="38" spans="2:23" ht="18" customHeight="1">
      <c r="C38" s="173"/>
      <c r="D38" s="238" t="s">
        <v>176</v>
      </c>
      <c r="E38" s="191"/>
      <c r="F38" s="206"/>
      <c r="G38" s="207"/>
      <c r="H38" s="207"/>
      <c r="I38" s="207"/>
      <c r="J38" s="207"/>
      <c r="K38" s="209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2:23" ht="18.7" customHeight="1">
      <c r="C39" s="173"/>
      <c r="D39" s="238" t="s">
        <v>177</v>
      </c>
      <c r="E39" s="191"/>
      <c r="F39" s="206"/>
      <c r="G39" s="207"/>
      <c r="H39" s="207"/>
      <c r="I39" s="207"/>
      <c r="J39" s="207"/>
      <c r="K39" s="209"/>
      <c r="L39" s="48"/>
      <c r="M39" s="48"/>
      <c r="N39" s="48"/>
      <c r="O39" s="48"/>
      <c r="P39" s="48"/>
      <c r="Q39" s="48"/>
      <c r="R39" s="206"/>
      <c r="S39" s="207"/>
      <c r="T39" s="207"/>
      <c r="U39" s="207"/>
      <c r="V39" s="207"/>
      <c r="W39" s="209"/>
    </row>
    <row r="40" spans="2:23">
      <c r="C40" s="173"/>
      <c r="D40" s="238" t="s">
        <v>133</v>
      </c>
      <c r="E40" s="190" t="s">
        <v>159</v>
      </c>
      <c r="F40" s="206"/>
      <c r="G40" s="207"/>
      <c r="H40" s="207"/>
      <c r="I40" s="207"/>
      <c r="J40" s="207"/>
      <c r="K40" s="209"/>
      <c r="L40" s="206"/>
      <c r="M40" s="207"/>
      <c r="N40" s="207"/>
      <c r="O40" s="207"/>
      <c r="P40" s="207"/>
      <c r="Q40" s="209"/>
      <c r="R40" s="48"/>
      <c r="S40" s="48"/>
      <c r="T40" s="48"/>
      <c r="U40" s="48"/>
      <c r="V40" s="48"/>
      <c r="W40" s="48"/>
    </row>
    <row r="41" spans="2:23" ht="16.149999999999999" customHeight="1">
      <c r="C41" s="173"/>
      <c r="D41" s="238" t="s">
        <v>134</v>
      </c>
      <c r="E41" s="191"/>
      <c r="F41" s="183"/>
      <c r="G41" s="183"/>
      <c r="H41" s="183"/>
      <c r="I41" s="183"/>
      <c r="J41" s="183"/>
      <c r="K41" s="171"/>
      <c r="L41" s="206"/>
      <c r="M41" s="207"/>
      <c r="N41" s="207"/>
      <c r="O41" s="207"/>
      <c r="P41" s="207"/>
      <c r="Q41" s="209"/>
      <c r="R41" s="206"/>
      <c r="S41" s="207"/>
      <c r="T41" s="207"/>
      <c r="U41" s="207"/>
      <c r="V41" s="207"/>
      <c r="W41" s="209"/>
    </row>
    <row r="42" spans="2:23" ht="16.149999999999999" customHeight="1">
      <c r="C42" s="173"/>
      <c r="D42" s="238" t="s">
        <v>161</v>
      </c>
      <c r="E42" s="191"/>
      <c r="F42" s="183"/>
      <c r="G42" s="183"/>
      <c r="H42" s="183"/>
      <c r="I42" s="183"/>
      <c r="J42" s="183"/>
      <c r="K42" s="171"/>
      <c r="L42" s="206"/>
      <c r="M42" s="207"/>
      <c r="N42" s="207"/>
      <c r="O42" s="207"/>
      <c r="P42" s="207"/>
      <c r="Q42" s="209"/>
      <c r="R42" s="206"/>
      <c r="S42" s="207"/>
      <c r="T42" s="207"/>
      <c r="U42" s="207"/>
      <c r="V42" s="207"/>
      <c r="W42" s="209"/>
    </row>
    <row r="43" spans="2:23" ht="16.149999999999999" customHeight="1">
      <c r="C43" s="173"/>
      <c r="D43" s="238" t="s">
        <v>162</v>
      </c>
      <c r="E43" s="191"/>
      <c r="F43" s="183"/>
      <c r="G43" s="183"/>
      <c r="H43" s="183"/>
      <c r="I43" s="183"/>
      <c r="J43" s="183"/>
      <c r="K43" s="171"/>
      <c r="L43" s="206"/>
      <c r="M43" s="207"/>
      <c r="N43" s="207"/>
      <c r="O43" s="207"/>
      <c r="P43" s="207"/>
      <c r="Q43" s="209"/>
      <c r="R43" s="206"/>
      <c r="S43" s="207"/>
      <c r="T43" s="207"/>
      <c r="U43" s="207"/>
      <c r="V43" s="207"/>
      <c r="W43" s="209"/>
    </row>
    <row r="44" spans="2:23" ht="16.850000000000001" customHeight="1">
      <c r="C44" s="173"/>
      <c r="D44" s="238" t="s">
        <v>163</v>
      </c>
      <c r="E44" s="191"/>
      <c r="F44" s="183"/>
      <c r="G44" s="183"/>
      <c r="H44" s="183"/>
      <c r="I44" s="183"/>
      <c r="J44" s="183"/>
      <c r="K44" s="171"/>
      <c r="L44" s="206"/>
      <c r="M44" s="207"/>
      <c r="N44" s="207"/>
      <c r="O44" s="207"/>
      <c r="P44" s="207"/>
      <c r="Q44" s="209"/>
      <c r="R44" s="206"/>
      <c r="S44" s="207"/>
      <c r="T44" s="207"/>
      <c r="U44" s="207"/>
      <c r="V44" s="207"/>
      <c r="W44" s="209"/>
    </row>
    <row r="45" spans="2:23">
      <c r="C45" s="173"/>
      <c r="D45" s="238" t="s">
        <v>164</v>
      </c>
      <c r="E45" s="190" t="s">
        <v>159</v>
      </c>
      <c r="F45" s="206"/>
      <c r="G45" s="207"/>
      <c r="H45" s="207"/>
      <c r="I45" s="207"/>
      <c r="J45" s="207"/>
      <c r="K45" s="209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8"/>
    </row>
    <row r="46" spans="2:23">
      <c r="C46" s="173"/>
      <c r="D46" s="240" t="s">
        <v>165</v>
      </c>
      <c r="E46" s="190" t="s">
        <v>159</v>
      </c>
      <c r="F46" s="210"/>
      <c r="G46" s="211"/>
      <c r="H46" s="211"/>
      <c r="I46" s="211"/>
      <c r="J46" s="211"/>
      <c r="K46" s="209"/>
      <c r="L46" s="206"/>
      <c r="M46" s="207"/>
      <c r="N46" s="207"/>
      <c r="O46" s="207"/>
      <c r="P46" s="207"/>
      <c r="Q46" s="209"/>
      <c r="R46" s="47"/>
      <c r="S46" s="47"/>
      <c r="T46" s="47"/>
      <c r="U46" s="47"/>
      <c r="V46" s="47"/>
      <c r="W46" s="48"/>
    </row>
    <row r="47" spans="2:23" ht="27.7" customHeight="1">
      <c r="C47" s="174"/>
      <c r="D47" s="234" t="s">
        <v>166</v>
      </c>
      <c r="E47" s="131"/>
      <c r="F47" s="212"/>
      <c r="G47" s="213"/>
      <c r="H47" s="213"/>
      <c r="I47" s="213"/>
      <c r="J47" s="213"/>
      <c r="K47" s="209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8"/>
    </row>
    <row r="48" spans="2:23">
      <c r="B48" s="1"/>
      <c r="R48" s="9"/>
      <c r="S48" s="9"/>
      <c r="T48" s="9"/>
      <c r="U48" s="9"/>
      <c r="V48" s="9"/>
      <c r="W48" s="9"/>
    </row>
    <row r="49" spans="2:23">
      <c r="B49" s="1"/>
      <c r="F49" s="219" t="s">
        <v>193</v>
      </c>
      <c r="R49" s="9"/>
      <c r="S49" s="9"/>
      <c r="T49" s="9"/>
      <c r="U49" s="9" t="s">
        <v>153</v>
      </c>
      <c r="V49" s="9"/>
      <c r="W49" s="9"/>
    </row>
    <row r="50" spans="2:23" ht="15.65">
      <c r="B50" s="218" t="s">
        <v>135</v>
      </c>
      <c r="R50" s="9"/>
      <c r="S50" s="9"/>
      <c r="T50" s="9"/>
      <c r="U50" s="9"/>
      <c r="V50" s="9"/>
      <c r="W50" s="9"/>
    </row>
    <row r="51" spans="2:23">
      <c r="C51" t="s">
        <v>138</v>
      </c>
      <c r="R51" s="9"/>
      <c r="S51" s="9"/>
      <c r="T51" s="9"/>
      <c r="U51" s="9"/>
      <c r="V51" s="9"/>
      <c r="W51" s="9"/>
    </row>
    <row r="52" spans="2:23">
      <c r="C52" t="s">
        <v>139</v>
      </c>
      <c r="R52" s="9"/>
      <c r="S52" s="9"/>
      <c r="T52" s="9"/>
      <c r="U52" s="9"/>
      <c r="V52" s="9"/>
      <c r="W52" s="9"/>
    </row>
    <row r="53" spans="2:23">
      <c r="C53" t="s">
        <v>140</v>
      </c>
      <c r="R53" s="9"/>
      <c r="S53" s="9"/>
      <c r="T53" s="9"/>
      <c r="U53" s="9"/>
      <c r="V53" s="9"/>
      <c r="W53" s="9"/>
    </row>
    <row r="54" spans="2:23">
      <c r="R54" s="9"/>
      <c r="S54" s="9"/>
      <c r="T54" s="9"/>
      <c r="U54" s="9"/>
      <c r="V54" s="9"/>
      <c r="W54" s="9"/>
    </row>
    <row r="55" spans="2:23" ht="15.65">
      <c r="B55" s="218" t="s">
        <v>136</v>
      </c>
      <c r="R55" s="9"/>
      <c r="S55" s="9"/>
      <c r="T55" s="9"/>
      <c r="U55" s="9"/>
      <c r="V55" s="9"/>
      <c r="W55" s="9"/>
    </row>
    <row r="56" spans="2:23">
      <c r="C56" t="s">
        <v>141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spread sheets</vt:lpstr>
      <vt:lpstr>check list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Nakamura</dc:creator>
  <cp:lastModifiedBy>Yuji</cp:lastModifiedBy>
  <cp:lastPrinted>2018-06-26T23:43:08Z</cp:lastPrinted>
  <dcterms:created xsi:type="dcterms:W3CDTF">2010-11-04T02:27:24Z</dcterms:created>
  <dcterms:modified xsi:type="dcterms:W3CDTF">2018-06-26T23:54:38Z</dcterms:modified>
</cp:coreProperties>
</file>